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120" windowWidth="20730" windowHeight="11160" tabRatio="513"/>
  </bookViews>
  <sheets>
    <sheet name="STATUS REPORT" sheetId="25" r:id="rId1"/>
    <sheet name="CONTROLE DE RISCOS" sheetId="32" r:id="rId2"/>
    <sheet name="Feriados" sheetId="2" state="hidden" r:id="rId3"/>
    <sheet name="Base dados pizza" sheetId="31" state="hidden" r:id="rId4"/>
  </sheets>
  <externalReferences>
    <externalReference r:id="rId5"/>
  </externalReferences>
  <definedNames>
    <definedName name="_xlnm._FilterDatabase" localSheetId="1" hidden="1">'CONTROLE DE RISCOS'!$A$4:$Z$9</definedName>
    <definedName name="_xlnm._FilterDatabase" localSheetId="0" hidden="1">'STATUS REPORT'!$C$18:$P$42</definedName>
    <definedName name="_xlnm.Print_Area" localSheetId="1">'CONTROLE DE RISCOS'!$A$1:$Z$29</definedName>
    <definedName name="_xlnm.Print_Area" localSheetId="0">'STATUS REPORT'!$A$1:$P$53</definedName>
    <definedName name="Risco_categ_1" localSheetId="1">[1]CONFIG!$A$2:$A$19</definedName>
    <definedName name="Risco_categ_1">[1]CONFIG!$A$2:$A$19</definedName>
    <definedName name="Risco_categ_2" localSheetId="1">[1]CONFIG!$B$2:$B$5</definedName>
    <definedName name="Risco_categ_2">[1]CONFIG!$B$2:$B$5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6" i="32" l="1"/>
  <c r="S46" i="32"/>
  <c r="Q46" i="32"/>
  <c r="O46" i="32"/>
  <c r="V46" i="32" s="1"/>
  <c r="M46" i="32"/>
  <c r="K46" i="32"/>
  <c r="J46" i="32"/>
  <c r="I46" i="32" s="1"/>
  <c r="H46" i="32" s="1"/>
  <c r="U45" i="32"/>
  <c r="S45" i="32"/>
  <c r="Q45" i="32"/>
  <c r="O45" i="32"/>
  <c r="V45" i="32" s="1"/>
  <c r="W45" i="32" s="1"/>
  <c r="M45" i="32"/>
  <c r="K45" i="32"/>
  <c r="J45" i="32"/>
  <c r="I45" i="32" s="1"/>
  <c r="H45" i="32" s="1"/>
  <c r="U44" i="32"/>
  <c r="S44" i="32"/>
  <c r="Q44" i="32"/>
  <c r="O44" i="32"/>
  <c r="V44" i="32" s="1"/>
  <c r="M44" i="32"/>
  <c r="W44" i="32" s="1"/>
  <c r="K44" i="32"/>
  <c r="J44" i="32"/>
  <c r="I44" i="32"/>
  <c r="H44" i="32" s="1"/>
  <c r="U43" i="32"/>
  <c r="S43" i="32"/>
  <c r="Q43" i="32"/>
  <c r="O43" i="32"/>
  <c r="M43" i="32"/>
  <c r="K43" i="32"/>
  <c r="I43" i="32" s="1"/>
  <c r="H43" i="32" s="1"/>
  <c r="J43" i="32"/>
  <c r="U42" i="32"/>
  <c r="S42" i="32"/>
  <c r="Q42" i="32"/>
  <c r="O42" i="32"/>
  <c r="M42" i="32"/>
  <c r="K42" i="32"/>
  <c r="J42" i="32"/>
  <c r="U41" i="32"/>
  <c r="S41" i="32"/>
  <c r="Q41" i="32"/>
  <c r="O41" i="32"/>
  <c r="V41" i="32" s="1"/>
  <c r="W41" i="32" s="1"/>
  <c r="M41" i="32"/>
  <c r="K41" i="32"/>
  <c r="J41" i="32"/>
  <c r="I41" i="32" s="1"/>
  <c r="H41" i="32" s="1"/>
  <c r="U40" i="32"/>
  <c r="S40" i="32"/>
  <c r="Q40" i="32"/>
  <c r="O40" i="32"/>
  <c r="V40" i="32" s="1"/>
  <c r="M40" i="32"/>
  <c r="K40" i="32"/>
  <c r="J40" i="32"/>
  <c r="I40" i="32"/>
  <c r="H40" i="32" s="1"/>
  <c r="U39" i="32"/>
  <c r="S39" i="32"/>
  <c r="Q39" i="32"/>
  <c r="O39" i="32"/>
  <c r="M39" i="32"/>
  <c r="K39" i="32"/>
  <c r="I39" i="32" s="1"/>
  <c r="H39" i="32" s="1"/>
  <c r="J39" i="32"/>
  <c r="U38" i="32"/>
  <c r="S38" i="32"/>
  <c r="Q38" i="32"/>
  <c r="O38" i="32"/>
  <c r="M38" i="32"/>
  <c r="K38" i="32"/>
  <c r="J38" i="32"/>
  <c r="U37" i="32"/>
  <c r="S37" i="32"/>
  <c r="Q37" i="32"/>
  <c r="O37" i="32"/>
  <c r="V37" i="32" s="1"/>
  <c r="W37" i="32" s="1"/>
  <c r="M37" i="32"/>
  <c r="K37" i="32"/>
  <c r="J37" i="32"/>
  <c r="I37" i="32" s="1"/>
  <c r="H37" i="32" s="1"/>
  <c r="U36" i="32"/>
  <c r="S36" i="32"/>
  <c r="Q36" i="32"/>
  <c r="O36" i="32"/>
  <c r="V36" i="32" s="1"/>
  <c r="M36" i="32"/>
  <c r="K36" i="32"/>
  <c r="J36" i="32"/>
  <c r="I36" i="32"/>
  <c r="H36" i="32" s="1"/>
  <c r="U35" i="32"/>
  <c r="S35" i="32"/>
  <c r="Q35" i="32"/>
  <c r="O35" i="32"/>
  <c r="M35" i="32"/>
  <c r="K35" i="32"/>
  <c r="I35" i="32" s="1"/>
  <c r="H35" i="32" s="1"/>
  <c r="J35" i="32"/>
  <c r="U34" i="32"/>
  <c r="S34" i="32"/>
  <c r="Q34" i="32"/>
  <c r="O34" i="32"/>
  <c r="M34" i="32"/>
  <c r="K34" i="32"/>
  <c r="J34" i="32"/>
  <c r="U33" i="32"/>
  <c r="S33" i="32"/>
  <c r="Q33" i="32"/>
  <c r="O33" i="32"/>
  <c r="V33" i="32" s="1"/>
  <c r="W33" i="32" s="1"/>
  <c r="M33" i="32"/>
  <c r="K33" i="32"/>
  <c r="J33" i="32"/>
  <c r="I33" i="32" s="1"/>
  <c r="H33" i="32" s="1"/>
  <c r="U32" i="32"/>
  <c r="S32" i="32"/>
  <c r="Q32" i="32"/>
  <c r="O32" i="32"/>
  <c r="V32" i="32" s="1"/>
  <c r="M32" i="32"/>
  <c r="K32" i="32"/>
  <c r="J32" i="32"/>
  <c r="I32" i="32"/>
  <c r="H32" i="32" s="1"/>
  <c r="U31" i="32"/>
  <c r="S31" i="32"/>
  <c r="Q31" i="32"/>
  <c r="O31" i="32"/>
  <c r="M31" i="32"/>
  <c r="K31" i="32"/>
  <c r="I31" i="32" s="1"/>
  <c r="H31" i="32" s="1"/>
  <c r="J31" i="32"/>
  <c r="U30" i="32"/>
  <c r="S30" i="32"/>
  <c r="Q30" i="32"/>
  <c r="O30" i="32"/>
  <c r="M30" i="32"/>
  <c r="K30" i="32"/>
  <c r="J30" i="32"/>
  <c r="U29" i="32"/>
  <c r="S29" i="32"/>
  <c r="Q29" i="32"/>
  <c r="O29" i="32"/>
  <c r="V29" i="32" s="1"/>
  <c r="W29" i="32" s="1"/>
  <c r="M29" i="32"/>
  <c r="K29" i="32"/>
  <c r="J29" i="32"/>
  <c r="I29" i="32" s="1"/>
  <c r="H29" i="32" s="1"/>
  <c r="U28" i="32"/>
  <c r="S28" i="32"/>
  <c r="Q28" i="32"/>
  <c r="O28" i="32"/>
  <c r="V28" i="32" s="1"/>
  <c r="M28" i="32"/>
  <c r="K28" i="32"/>
  <c r="J28" i="32"/>
  <c r="I28" i="32"/>
  <c r="H28" i="32" s="1"/>
  <c r="U27" i="32"/>
  <c r="S27" i="32"/>
  <c r="Q27" i="32"/>
  <c r="O27" i="32"/>
  <c r="M27" i="32"/>
  <c r="K27" i="32"/>
  <c r="I27" i="32" s="1"/>
  <c r="H27" i="32" s="1"/>
  <c r="J27" i="32"/>
  <c r="U26" i="32"/>
  <c r="S26" i="32"/>
  <c r="Q26" i="32"/>
  <c r="O26" i="32"/>
  <c r="M26" i="32"/>
  <c r="K26" i="32"/>
  <c r="J26" i="32"/>
  <c r="U25" i="32"/>
  <c r="S25" i="32"/>
  <c r="Q25" i="32"/>
  <c r="O25" i="32"/>
  <c r="V25" i="32" s="1"/>
  <c r="W25" i="32" s="1"/>
  <c r="M25" i="32"/>
  <c r="K25" i="32"/>
  <c r="J25" i="32"/>
  <c r="I25" i="32"/>
  <c r="H25" i="32" s="1"/>
  <c r="U24" i="32"/>
  <c r="S24" i="32"/>
  <c r="Q24" i="32"/>
  <c r="O24" i="32"/>
  <c r="V24" i="32" s="1"/>
  <c r="M24" i="32"/>
  <c r="K24" i="32"/>
  <c r="J24" i="32"/>
  <c r="I24" i="32"/>
  <c r="H24" i="32" s="1"/>
  <c r="U23" i="32"/>
  <c r="S23" i="32"/>
  <c r="Q23" i="32"/>
  <c r="O23" i="32"/>
  <c r="M23" i="32"/>
  <c r="K23" i="32"/>
  <c r="I23" i="32" s="1"/>
  <c r="H23" i="32" s="1"/>
  <c r="J23" i="32"/>
  <c r="U22" i="32"/>
  <c r="S22" i="32"/>
  <c r="Q22" i="32"/>
  <c r="O22" i="32"/>
  <c r="M22" i="32"/>
  <c r="K22" i="32"/>
  <c r="J22" i="32"/>
  <c r="U21" i="32"/>
  <c r="S21" i="32"/>
  <c r="Q21" i="32"/>
  <c r="O21" i="32"/>
  <c r="V21" i="32" s="1"/>
  <c r="W21" i="32" s="1"/>
  <c r="M21" i="32"/>
  <c r="K21" i="32"/>
  <c r="J21" i="32"/>
  <c r="I21" i="32"/>
  <c r="H21" i="32" s="1"/>
  <c r="U20" i="32"/>
  <c r="S20" i="32"/>
  <c r="Q20" i="32"/>
  <c r="O20" i="32"/>
  <c r="V20" i="32" s="1"/>
  <c r="M20" i="32"/>
  <c r="K20" i="32"/>
  <c r="J20" i="32"/>
  <c r="I20" i="32"/>
  <c r="H20" i="32" s="1"/>
  <c r="U19" i="32"/>
  <c r="S19" i="32"/>
  <c r="Q19" i="32"/>
  <c r="O19" i="32"/>
  <c r="M19" i="32"/>
  <c r="K19" i="32"/>
  <c r="I19" i="32" s="1"/>
  <c r="H19" i="32" s="1"/>
  <c r="J19" i="32"/>
  <c r="U18" i="32"/>
  <c r="S18" i="32"/>
  <c r="Q18" i="32"/>
  <c r="O18" i="32"/>
  <c r="M18" i="32"/>
  <c r="K18" i="32"/>
  <c r="J18" i="32"/>
  <c r="U17" i="32"/>
  <c r="S17" i="32"/>
  <c r="Q17" i="32"/>
  <c r="O17" i="32"/>
  <c r="V17" i="32" s="1"/>
  <c r="W17" i="32" s="1"/>
  <c r="M17" i="32"/>
  <c r="K17" i="32"/>
  <c r="J17" i="32"/>
  <c r="I17" i="32"/>
  <c r="H17" i="32" s="1"/>
  <c r="U16" i="32"/>
  <c r="S16" i="32"/>
  <c r="Q16" i="32"/>
  <c r="O16" i="32"/>
  <c r="V16" i="32" s="1"/>
  <c r="M16" i="32"/>
  <c r="K16" i="32"/>
  <c r="J16" i="32"/>
  <c r="I16" i="32"/>
  <c r="H16" i="32" s="1"/>
  <c r="U15" i="32"/>
  <c r="S15" i="32"/>
  <c r="Q15" i="32"/>
  <c r="O15" i="32"/>
  <c r="M15" i="32"/>
  <c r="K15" i="32"/>
  <c r="I15" i="32" s="1"/>
  <c r="H15" i="32" s="1"/>
  <c r="J15" i="32"/>
  <c r="U14" i="32"/>
  <c r="S14" i="32"/>
  <c r="Q14" i="32"/>
  <c r="O14" i="32"/>
  <c r="M14" i="32"/>
  <c r="K14" i="32"/>
  <c r="J14" i="32"/>
  <c r="U13" i="32"/>
  <c r="S13" i="32"/>
  <c r="Q13" i="32"/>
  <c r="O13" i="32"/>
  <c r="V13" i="32" s="1"/>
  <c r="W13" i="32" s="1"/>
  <c r="M13" i="32"/>
  <c r="K13" i="32"/>
  <c r="J13" i="32"/>
  <c r="I13" i="32"/>
  <c r="H13" i="32" s="1"/>
  <c r="U12" i="32"/>
  <c r="S12" i="32"/>
  <c r="Q12" i="32"/>
  <c r="O12" i="32"/>
  <c r="V12" i="32" s="1"/>
  <c r="M12" i="32"/>
  <c r="K12" i="32"/>
  <c r="J12" i="32"/>
  <c r="I12" i="32"/>
  <c r="H12" i="32" s="1"/>
  <c r="U11" i="32"/>
  <c r="S11" i="32"/>
  <c r="Q11" i="32"/>
  <c r="O11" i="32"/>
  <c r="M11" i="32"/>
  <c r="K11" i="32"/>
  <c r="I11" i="32" s="1"/>
  <c r="H11" i="32" s="1"/>
  <c r="J11" i="32"/>
  <c r="U10" i="32"/>
  <c r="S10" i="32"/>
  <c r="Q10" i="32"/>
  <c r="O10" i="32"/>
  <c r="M10" i="32"/>
  <c r="K10" i="32"/>
  <c r="J10" i="32"/>
  <c r="U9" i="32"/>
  <c r="S9" i="32"/>
  <c r="Q9" i="32"/>
  <c r="O9" i="32"/>
  <c r="V9" i="32" s="1"/>
  <c r="W9" i="32" s="1"/>
  <c r="M9" i="32"/>
  <c r="K9" i="32"/>
  <c r="J9" i="32"/>
  <c r="I9" i="32"/>
  <c r="H9" i="32" s="1"/>
  <c r="U8" i="32"/>
  <c r="S8" i="32"/>
  <c r="Q8" i="32"/>
  <c r="O8" i="32"/>
  <c r="V8" i="32" s="1"/>
  <c r="M8" i="32"/>
  <c r="K8" i="32"/>
  <c r="J8" i="32"/>
  <c r="I8" i="32"/>
  <c r="H8" i="32" s="1"/>
  <c r="U7" i="32"/>
  <c r="S7" i="32"/>
  <c r="Q7" i="32"/>
  <c r="O7" i="32"/>
  <c r="M7" i="32"/>
  <c r="K7" i="32"/>
  <c r="I7" i="32" s="1"/>
  <c r="H7" i="32" s="1"/>
  <c r="J7" i="32"/>
  <c r="U6" i="32"/>
  <c r="S6" i="32"/>
  <c r="Q6" i="32"/>
  <c r="O6" i="32"/>
  <c r="M6" i="32"/>
  <c r="K6" i="32"/>
  <c r="J6" i="32"/>
  <c r="W32" i="32" l="1"/>
  <c r="W40" i="32"/>
  <c r="V6" i="32"/>
  <c r="W6" i="32" s="1"/>
  <c r="W7" i="32"/>
  <c r="V10" i="32"/>
  <c r="W10" i="32" s="1"/>
  <c r="V14" i="32"/>
  <c r="W14" i="32" s="1"/>
  <c r="W15" i="32"/>
  <c r="V18" i="32"/>
  <c r="W18" i="32" s="1"/>
  <c r="V22" i="32"/>
  <c r="W22" i="32" s="1"/>
  <c r="W23" i="32"/>
  <c r="V26" i="32"/>
  <c r="W26" i="32" s="1"/>
  <c r="V27" i="32"/>
  <c r="W27" i="32" s="1"/>
  <c r="V30" i="32"/>
  <c r="W30" i="32" s="1"/>
  <c r="V31" i="32"/>
  <c r="W31" i="32" s="1"/>
  <c r="V34" i="32"/>
  <c r="W34" i="32" s="1"/>
  <c r="V35" i="32"/>
  <c r="V38" i="32"/>
  <c r="W38" i="32" s="1"/>
  <c r="V39" i="32"/>
  <c r="W39" i="32" s="1"/>
  <c r="V42" i="32"/>
  <c r="W42" i="32" s="1"/>
  <c r="V43" i="32"/>
  <c r="W43" i="32" s="1"/>
  <c r="W28" i="32"/>
  <c r="W35" i="32"/>
  <c r="W36" i="32"/>
  <c r="I6" i="32"/>
  <c r="H6" i="32" s="1"/>
  <c r="V7" i="32"/>
  <c r="W8" i="32"/>
  <c r="I10" i="32"/>
  <c r="H10" i="32" s="1"/>
  <c r="V11" i="32"/>
  <c r="W11" i="32" s="1"/>
  <c r="W12" i="32"/>
  <c r="I14" i="32"/>
  <c r="H14" i="32" s="1"/>
  <c r="V15" i="32"/>
  <c r="W16" i="32"/>
  <c r="I18" i="32"/>
  <c r="H18" i="32" s="1"/>
  <c r="V19" i="32"/>
  <c r="W19" i="32" s="1"/>
  <c r="W20" i="32"/>
  <c r="I22" i="32"/>
  <c r="H22" i="32" s="1"/>
  <c r="V23" i="32"/>
  <c r="W24" i="32"/>
  <c r="I26" i="32"/>
  <c r="H26" i="32" s="1"/>
  <c r="I30" i="32"/>
  <c r="H30" i="32" s="1"/>
  <c r="I34" i="32"/>
  <c r="H34" i="32" s="1"/>
  <c r="I38" i="32"/>
  <c r="H38" i="32" s="1"/>
  <c r="I42" i="32"/>
  <c r="H42" i="32" s="1"/>
  <c r="W46" i="32"/>
  <c r="L26" i="25"/>
  <c r="I26" i="25"/>
  <c r="H26" i="25" s="1"/>
  <c r="L25" i="25"/>
  <c r="I25" i="25"/>
  <c r="H25" i="25" s="1"/>
  <c r="L24" i="25"/>
  <c r="I24" i="25"/>
  <c r="H24" i="25"/>
  <c r="L42" i="25"/>
  <c r="I42" i="25"/>
  <c r="H42" i="25" s="1"/>
  <c r="L23" i="25"/>
  <c r="I23" i="25"/>
  <c r="H23" i="25" s="1"/>
  <c r="L34" i="25"/>
  <c r="I34" i="25"/>
  <c r="H34" i="25" s="1"/>
  <c r="L33" i="25"/>
  <c r="I33" i="25"/>
  <c r="H33" i="25" s="1"/>
  <c r="L20" i="25"/>
  <c r="I20" i="25"/>
  <c r="H20" i="25" s="1"/>
  <c r="L22" i="25"/>
  <c r="I22" i="25"/>
  <c r="H22" i="25" s="1"/>
  <c r="L37" i="25"/>
  <c r="I37" i="25"/>
  <c r="H37" i="25" s="1"/>
  <c r="L36" i="25"/>
  <c r="I36" i="25"/>
  <c r="H36" i="25" s="1"/>
  <c r="L35" i="25"/>
  <c r="I35" i="25"/>
  <c r="H35" i="25" s="1"/>
  <c r="L30" i="25"/>
  <c r="I30" i="25"/>
  <c r="H30" i="25" s="1"/>
  <c r="L29" i="25"/>
  <c r="I29" i="25"/>
  <c r="H29" i="25" s="1"/>
  <c r="L28" i="25"/>
  <c r="I28" i="25"/>
  <c r="H28" i="25" s="1"/>
  <c r="L27" i="25"/>
  <c r="I27" i="25"/>
  <c r="H27" i="25" s="1"/>
  <c r="L41" i="25" l="1"/>
  <c r="I41" i="25"/>
  <c r="H41" i="25" s="1"/>
  <c r="L31" i="25"/>
  <c r="I31" i="25"/>
  <c r="H31" i="25" s="1"/>
  <c r="L21" i="25"/>
  <c r="I21" i="25"/>
  <c r="H21" i="25" s="1"/>
  <c r="L38" i="25"/>
  <c r="I38" i="25"/>
  <c r="H38" i="25" s="1"/>
  <c r="L40" i="25"/>
  <c r="I40" i="25"/>
  <c r="H40" i="25" s="1"/>
  <c r="L32" i="25"/>
  <c r="I32" i="25"/>
  <c r="H32" i="25" s="1"/>
  <c r="L39" i="25" l="1"/>
  <c r="L19" i="25"/>
  <c r="N5" i="31" l="1"/>
  <c r="N4" i="31"/>
  <c r="N6" i="31" s="1"/>
  <c r="G4" i="31"/>
  <c r="G3" i="31"/>
  <c r="C3" i="31"/>
  <c r="N7" i="31" l="1"/>
  <c r="N3" i="25" l="1"/>
  <c r="M26" i="25" l="1"/>
  <c r="K26" i="25" s="1"/>
  <c r="J26" i="25" s="1"/>
  <c r="N26" i="25" s="1"/>
  <c r="M23" i="25"/>
  <c r="K23" i="25" s="1"/>
  <c r="J23" i="25" s="1"/>
  <c r="N23" i="25" s="1"/>
  <c r="M27" i="25"/>
  <c r="K27" i="25" s="1"/>
  <c r="J27" i="25" s="1"/>
  <c r="N27" i="25" s="1"/>
  <c r="M22" i="25"/>
  <c r="K22" i="25" s="1"/>
  <c r="J22" i="25" s="1"/>
  <c r="N22" i="25" s="1"/>
  <c r="M35" i="25"/>
  <c r="K35" i="25" s="1"/>
  <c r="J35" i="25" s="1"/>
  <c r="N35" i="25" s="1"/>
  <c r="M36" i="25"/>
  <c r="K36" i="25" s="1"/>
  <c r="J36" i="25" s="1"/>
  <c r="N36" i="25" s="1"/>
  <c r="M37" i="25"/>
  <c r="K37" i="25" s="1"/>
  <c r="J37" i="25" s="1"/>
  <c r="N37" i="25" s="1"/>
  <c r="M33" i="25"/>
  <c r="K33" i="25" s="1"/>
  <c r="J33" i="25" s="1"/>
  <c r="N33" i="25" s="1"/>
  <c r="M42" i="25"/>
  <c r="K42" i="25" s="1"/>
  <c r="J42" i="25" s="1"/>
  <c r="N42" i="25" s="1"/>
  <c r="M20" i="25"/>
  <c r="K20" i="25" s="1"/>
  <c r="J20" i="25" s="1"/>
  <c r="N20" i="25" s="1"/>
  <c r="M29" i="25"/>
  <c r="K29" i="25" s="1"/>
  <c r="J29" i="25" s="1"/>
  <c r="N29" i="25" s="1"/>
  <c r="M25" i="25"/>
  <c r="K25" i="25" s="1"/>
  <c r="J25" i="25" s="1"/>
  <c r="N25" i="25" s="1"/>
  <c r="M28" i="25"/>
  <c r="K28" i="25" s="1"/>
  <c r="J28" i="25" s="1"/>
  <c r="N28" i="25" s="1"/>
  <c r="M34" i="25"/>
  <c r="K34" i="25" s="1"/>
  <c r="J34" i="25" s="1"/>
  <c r="N34" i="25" s="1"/>
  <c r="M30" i="25"/>
  <c r="K30" i="25" s="1"/>
  <c r="J30" i="25" s="1"/>
  <c r="N30" i="25" s="1"/>
  <c r="M24" i="25"/>
  <c r="K24" i="25" s="1"/>
  <c r="J24" i="25" s="1"/>
  <c r="N24" i="25" s="1"/>
  <c r="M41" i="25"/>
  <c r="K41" i="25" s="1"/>
  <c r="J41" i="25" s="1"/>
  <c r="N41" i="25" s="1"/>
  <c r="M21" i="25"/>
  <c r="K21" i="25" s="1"/>
  <c r="J21" i="25" s="1"/>
  <c r="N21" i="25" s="1"/>
  <c r="M31" i="25"/>
  <c r="K31" i="25" s="1"/>
  <c r="J31" i="25" s="1"/>
  <c r="N31" i="25" s="1"/>
  <c r="M38" i="25"/>
  <c r="K38" i="25" s="1"/>
  <c r="J38" i="25" s="1"/>
  <c r="N38" i="25" s="1"/>
  <c r="M32" i="25"/>
  <c r="K32" i="25" s="1"/>
  <c r="J32" i="25" s="1"/>
  <c r="N32" i="25" s="1"/>
  <c r="M40" i="25"/>
  <c r="K40" i="25" s="1"/>
  <c r="J40" i="25" s="1"/>
  <c r="N40" i="25" s="1"/>
  <c r="M39" i="25"/>
  <c r="M19" i="25"/>
  <c r="K19" i="25" s="1"/>
  <c r="I19" i="25"/>
  <c r="H19" i="25" s="1"/>
  <c r="I39" i="25"/>
  <c r="H39" i="25" s="1"/>
  <c r="K39" i="25" l="1"/>
  <c r="J39" i="25" s="1"/>
  <c r="N39" i="25" s="1"/>
  <c r="J19" i="25" l="1"/>
  <c r="N19" i="25" s="1"/>
  <c r="B3" i="31" l="1"/>
  <c r="D3" i="31" s="1"/>
  <c r="A3" i="31"/>
  <c r="G9" i="25" s="1"/>
  <c r="H9" i="25" l="1"/>
  <c r="P4" i="31" s="1"/>
  <c r="N9" i="25"/>
  <c r="K9" i="25"/>
  <c r="R5" i="31" l="1"/>
  <c r="S5" i="31"/>
  <c r="J3" i="31"/>
  <c r="J5" i="31" l="1"/>
  <c r="K3" i="31"/>
</calcChain>
</file>

<file path=xl/comments1.xml><?xml version="1.0" encoding="utf-8"?>
<comments xmlns="http://schemas.openxmlformats.org/spreadsheetml/2006/main">
  <authors>
    <author/>
  </authors>
  <commentList>
    <comment ref="E4" authorId="0">
      <text>
        <r>
          <rPr>
            <sz val="11"/>
            <color theme="1"/>
            <rFont val="Arial"/>
            <family val="2"/>
          </rPr>
          <t>======
ID#AAAACxBv9bY
root    (2019-09-03 13:08:55)
Data em que a preocupação com o risco foi formalmente registrada em ata, e-mail, memorando etc.</t>
        </r>
      </text>
    </comment>
    <comment ref="L4" authorId="0">
      <text>
        <r>
          <rPr>
            <sz val="11"/>
            <color theme="1"/>
            <rFont val="Arial"/>
            <family val="2"/>
          </rPr>
          <t>======
ID#AAAACxBv9bo
root    (2019-09-03 13:08:55)
Muito baixa: Baixíssima possibilidade de o evento ocorrer ou improvável (em situações excepcionais, o evento poderá até ocorrer, mas nada nas circunstâncias indica essa possibilidade)..
Baixa: O evento ocorre raramente (de forma inesperada ou casual, o evento poderá ocorrer, pois as circunstâncias pouco indicam essa possibilidade).
Média: O evento já ocorreu algumas vezes e pode voltar a ocorrer ou possível (de alguma forma, o evento poderá ocorrer, pois as circunstâncias indicam moderadamente essa possibilidade).
Alta: O evento já ocorreu repetidas vezes e provavelmente voltará a ocorrer muitas vezes ou provável (de forma até esperada, o evento poderá ocorrer, pois as circunstâncias indicam fortemente essa possibilidade).</t>
        </r>
      </text>
    </comment>
    <comment ref="Y4" authorId="0">
      <text>
        <r>
          <rPr>
            <sz val="11"/>
            <color theme="1"/>
            <rFont val="Arial"/>
            <family val="2"/>
          </rPr>
          <t>======
ID#AAAACxBv9b0
root    (2019-09-03 13:08:55)
Tipos de Resposta (conforme Manual de Gestão de Riscos do INPI)
- Evitar
- Transferir
- Mitigar
- Aceitar
OBS: Para maiores detalhes sobre cada tipo de resposta, consultar o Manual de Gestão de Riscos do INPI.</t>
        </r>
      </text>
    </comment>
    <comment ref="Z4" authorId="0">
      <text>
        <r>
          <rPr>
            <sz val="11"/>
            <color theme="1"/>
            <rFont val="Arial"/>
            <family val="2"/>
          </rPr>
          <t>======
ID#AAAACxBv9bc
-Antonio-    (2019-09-03 13:08:55)
Descreva o plano ou ação prévia (contenção) para solucionar ou minimizar a chance/impacto do risco ou a ação remediadora (contingência) para lidar com seus efeitos.</t>
        </r>
      </text>
    </comment>
    <comment ref="AA4" authorId="0">
      <text>
        <r>
          <rPr>
            <sz val="11"/>
            <color theme="1"/>
            <rFont val="Arial"/>
            <family val="2"/>
          </rPr>
          <t>======
ID#AAAACxBv9bw
-Antonio-    (2019-09-03 13:08:55)
Unidade da Equipe Técnica que definirá ou relatará o status da ação de resposta.</t>
        </r>
      </text>
    </comment>
    <comment ref="N5" authorId="0">
      <text>
        <r>
          <rPr>
            <sz val="11"/>
            <color theme="1"/>
            <rFont val="Arial"/>
            <family val="2"/>
          </rPr>
          <t>======
ID#AAAACxBv9b4
root    (2019-09-03 13:08:55)
Muito baixo: Redução de escopo pouco perceptível.
Baixo: Áreas secundárias do escopo são afetadas.
Médio: Áreas principais do escopo são afetadas.
Alto: Redução de escopo inaceitável para o Dirigente do Projeto ou as principais partes interessadas.</t>
        </r>
      </text>
    </comment>
    <comment ref="P5" authorId="0">
      <text>
        <r>
          <rPr>
            <sz val="11"/>
            <color theme="1"/>
            <rFont val="Arial"/>
            <family val="2"/>
          </rPr>
          <t>======
ID#AAAACxBv9bg
root    (2019-09-03 13:08:55)
Muito baixo: Desvio insignificante no cronograma.
Baixo: Desvio no cronograma &lt;5%.
Médio: Desvio no cronograma de 5 a 10%.
Alto: Desvio no cronograma de 10 a 20%.</t>
        </r>
      </text>
    </comment>
    <comment ref="R5" authorId="0">
      <text>
        <r>
          <rPr>
            <sz val="11"/>
            <color theme="1"/>
            <rFont val="Arial"/>
            <family val="2"/>
          </rPr>
          <t>======
ID#AAAACxBv9bs
root    (2019-09-03 13:08:55)
Muito baixo: Redução de qualidade quase imperceptível.
Baixo: Aspectos ou componentes da(s) entrega(s) afetada(s) é/são secundários ou impacto é tolerável.
Médio: Redução da qualidade requer autorização formal do Dirigente do Projeto.
Alto: Redução da qualidade inaceitável para o Dirigente do Projeto.</t>
        </r>
      </text>
    </comment>
    <comment ref="T5" authorId="0">
      <text>
        <r>
          <rPr>
            <sz val="11"/>
            <color theme="1"/>
            <rFont val="Arial"/>
            <family val="2"/>
          </rPr>
          <t>======
ID#AAAACxBv9bk
root    (2019-09-03 13:08:55)
Muito baixo: Aumento insignificante no custo estimado.
Baixo: &lt; 5% de aumento no custo estimado.
Médio: Entre 5 e 10% de aumento no custo estimado.
Alto: Entre 10 e 20% de aumento no custo estimado.</t>
        </r>
      </text>
    </comment>
  </commentList>
</comments>
</file>

<file path=xl/sharedStrings.xml><?xml version="1.0" encoding="utf-8"?>
<sst xmlns="http://schemas.openxmlformats.org/spreadsheetml/2006/main" count="456" uniqueCount="229">
  <si>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</si>
  <si>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</si>
  <si>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</si>
  <si>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</si>
  <si>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</si>
  <si>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</si>
  <si>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</si>
  <si>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</si>
  <si>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</si>
  <si>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</si>
  <si>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</si>
  <si>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</si>
  <si>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</si>
  <si>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</si>
  <si>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</si>
  <si>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</si>
  <si>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</si>
  <si>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</si>
  <si>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</si>
  <si>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</si>
  <si>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</si>
  <si>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</si>
  <si>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</si>
  <si>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</si>
  <si>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</si>
  <si>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</si>
  <si>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</si>
  <si>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</si>
  <si>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</si>
  <si>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</si>
  <si>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</si>
  <si>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</si>
  <si>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</si>
  <si>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</si>
  <si>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</si>
  <si>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</si>
  <si>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</si>
  <si>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</si>
  <si>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</si>
  <si>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</si>
  <si>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</si>
  <si>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</si>
  <si>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</si>
  <si>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</si>
  <si>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Índice de Execução Física</t>
  </si>
  <si>
    <t>% Previsto</t>
  </si>
  <si>
    <t>% Realizado</t>
  </si>
  <si>
    <t>Status</t>
  </si>
  <si>
    <t>CONCLUÍDO</t>
  </si>
  <si>
    <t>Processo SEI:</t>
  </si>
  <si>
    <t>Entregas</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</si>
  <si>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</si>
  <si>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</si>
  <si>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</si>
  <si>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</si>
  <si>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</si>
  <si>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</si>
  <si>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</si>
  <si>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</si>
  <si>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</si>
  <si>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</si>
  <si>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</si>
  <si>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</si>
  <si>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PREOCUPANTE (IEF ≤ 50% ou fim previsto extrapolado)</t>
  </si>
  <si>
    <t>% Realizado pelo tabelado</t>
  </si>
  <si>
    <t>ATENÇÃO (peso mínimo de 60% concluído)</t>
  </si>
  <si>
    <t>SEÇÃO 2: STATUS DAS ENTREGAS</t>
  </si>
  <si>
    <t>Resumo da execução do projeto</t>
  </si>
  <si>
    <t>Resumo da execução das entregas</t>
  </si>
  <si>
    <t>Data Referência:</t>
  </si>
  <si>
    <t>Nº Plano Básico</t>
  </si>
  <si>
    <t>Legenda:</t>
  </si>
  <si>
    <t>Farol das Entregas</t>
  </si>
  <si>
    <t>Índice de Execução Física - IEF do projeto (% Realizado / % Previsto)</t>
  </si>
  <si>
    <t>PREOCUPANTE (peso máximo de 50% concluído ou fim extrapolado)</t>
  </si>
  <si>
    <t>1.1</t>
  </si>
  <si>
    <t>Carta de Serviços ao Usuário do INPI revista e informações atualizadas sobre os serviços no Portal de Serviços do Governo Federal (gov.br)</t>
  </si>
  <si>
    <t>1.2</t>
  </si>
  <si>
    <t>Integração dos sistemas de peticionamento eletrônico do INPI ao Login Único (Acesso Br) da Plataforma de Cidadania Digital finalizada</t>
  </si>
  <si>
    <t>1.3</t>
  </si>
  <si>
    <t>Diagnóstico dos serviços com cronograma para automação do fluxo de pagamento de retribuições dos serviços</t>
  </si>
  <si>
    <t>1.4</t>
  </si>
  <si>
    <t>Fluxo de pagamento de retribuições dos serviços revisto com a implementação de meios digitais de pagamento de retribuições (Gov Pay)</t>
  </si>
  <si>
    <t>1.5</t>
  </si>
  <si>
    <t>Aplicativo desenvolvido para facilitação do acesso a informações e comunicados institucionais</t>
  </si>
  <si>
    <t>2.1</t>
  </si>
  <si>
    <t>Módulo e-Chip integrado ao Sistema de Peticionamento Eletrônico para os serviços de topografias de circuitos integrados</t>
  </si>
  <si>
    <t>3.1</t>
  </si>
  <si>
    <t xml:space="preserve">Soluções tecnológicas de automação do fluxo de processos de patentes desenvolvidas e implementadas </t>
  </si>
  <si>
    <t>3.2</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</si>
  <si>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</si>
  <si>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3.3</t>
  </si>
  <si>
    <t>Proposta de redesenho do Portal do INPI implementada, promovendo a simplificação do acesso e atendimento dos serviços de marcas e patentes, e a facilitação da consulta processual (BuscaWeb)</t>
  </si>
  <si>
    <t>4.1</t>
  </si>
  <si>
    <t>Módulo de Avaliação Pós-Consumo do Serviço (web, SMS e outros canais) integrado aos sistemas de peticionamento eletrônico do INPI</t>
  </si>
  <si>
    <t>4.2</t>
  </si>
  <si>
    <t>Objeto, meio de solicitação e requisitos do agendamento eletrônico de atendimento presencial definidos e solução implementada</t>
  </si>
  <si>
    <t>4.3</t>
  </si>
  <si>
    <t>Guia de Atendimento do INPI publicado</t>
  </si>
  <si>
    <t>4.4</t>
  </si>
  <si>
    <t>Notificação automática por SMS da movimentação processual relacionada aos serviços implementada</t>
  </si>
  <si>
    <t>4.5</t>
  </si>
  <si>
    <t>Plano de Dados Abertos do INPI para o biênio 2019-2020 publicados e novos conjuntos de dados públicos institucionais abertos</t>
  </si>
  <si>
    <t>4.6</t>
  </si>
  <si>
    <t>Versão de publicação do Diário Oficial adotada para as publicações da Revista da Propriedade Industrial</t>
  </si>
  <si>
    <t>4.7</t>
  </si>
  <si>
    <t>Conteúdo eletrônico específico para Instituições Científicas, Tecnológicas e de Inovação, e campos mercadológicos emergentes modelado e implementado</t>
  </si>
  <si>
    <t>4.8</t>
  </si>
  <si>
    <t>Interação eletrônica informativa entre os serviços digitais do INPI e serviços públicos externos afins implementada</t>
  </si>
  <si>
    <t>4.9</t>
  </si>
  <si>
    <t>Ferramenta de assistência virtual por chatbot para comunicação interativa dos serviços implementada</t>
  </si>
  <si>
    <t>5.1</t>
  </si>
  <si>
    <t>Plano de monitoramento e campanha de divulgação do projeto de transformação digital implementados</t>
  </si>
  <si>
    <t>5.2</t>
  </si>
  <si>
    <t>Análise da viabilidade da integração dos sistemas do INPI com bases de dados da administração pública federal por meio da plataforma ConectaGov concluída</t>
  </si>
  <si>
    <t>5.3</t>
  </si>
  <si>
    <t>Sistemas do INPI integrados à plataforma ConectaGov</t>
  </si>
  <si>
    <t>5.4</t>
  </si>
  <si>
    <t>Análise da viabilidade da expansão dos recursos de armazenamento de dados em nuvem concluída</t>
  </si>
  <si>
    <t>5.5</t>
  </si>
  <si>
    <t>Recursos de armazenamento de dados em nuvem expandidos</t>
  </si>
  <si>
    <t>5.6</t>
  </si>
  <si>
    <t>Acesso a dados pessoais da base BuscaWeb protegidos</t>
  </si>
  <si>
    <t>Transformação Digital do INPI - PI Digital)</t>
  </si>
  <si>
    <t>Davison Rego Menezes - OUVIDORIA/PRESIDÊNCIA</t>
  </si>
  <si>
    <t>52402.002342/2019-53</t>
  </si>
  <si>
    <t>LISTA DE CONTROLE DOS RISCOS</t>
  </si>
  <si>
    <t>PASSO 1 - IDENTIFICAÇÃO DO RISCO</t>
  </si>
  <si>
    <t>PASSO 2 - ANÁLISE QUALITATIVA</t>
  </si>
  <si>
    <t>PASSO 3 - STATUS E PLANO DE RESPOSTA AO RISCOS</t>
  </si>
  <si>
    <t>Nº</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</si>
  <si>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</si>
  <si>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</si>
  <si>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</si>
  <si>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</si>
  <si>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</si>
  <si>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</si>
  <si>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</si>
  <si>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</si>
  <si>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</si>
  <si>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</si>
  <si>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</si>
  <si>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</si>
  <si>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</si>
  <si>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</si>
  <si>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</si>
  <si>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</si>
  <si>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</si>
  <si>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</si>
  <si>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</si>
  <si>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Instabilidade da plataforma de edição e atualização do Portal de Serviços do Governo Federal</t>
  </si>
  <si>
    <t>Média</t>
  </si>
  <si>
    <t>Alto</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</si>
  <si>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</si>
  <si>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</si>
  <si>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</si>
  <si>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</si>
  <si>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</si>
  <si>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Insuficiência do número de Analistas de Negócio da CGTI para suporte à atuação dos Analistas de Tecnologia da Informação da SGD</t>
  </si>
  <si>
    <t>Atraso na disponibilização do formulário eletrônico de diagnóstico e impacto da transformação digital</t>
  </si>
  <si>
    <t>Instabilidade da plataforma de acesso e preenchimento do formulário eletrônico de diagnóstico e impacto da transformação digital</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</si>
  <si>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</si>
  <si>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</si>
  <si>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</si>
  <si>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</si>
  <si>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Atraso na conclusão da entrega devido à complexidade da iniciativa para o número de Analistas de Tecnologia da Informação da SGD alocados para a sua execução</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</si>
  <si>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</si>
  <si>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</si>
  <si>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</si>
  <si>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</si>
  <si>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</si>
  <si>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</si>
  <si>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</si>
  <si>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</si>
  <si>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Produção de paginações e conteúdos eletrônicos destoantes da identidade digital do INPI</t>
  </si>
  <si>
    <t>Baixo</t>
  </si>
  <si>
    <t>Complexidade da iniciativa devido a divergências de linguagem e programação entre os sistemas do INPI e aplicações mais modernas</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</si>
  <si>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</si>
  <si>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</si>
  <si>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</si>
  <si>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</si>
  <si>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</si>
  <si>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</si>
  <si>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</si>
  <si>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</si>
  <si>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Insuficiência do número de Analistas de Negócio da CGTI para suporte à atuação da fábrica de software contratada pelo INPI</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</si>
  <si>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</si>
  <si>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</si>
  <si>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</si>
  <si>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</si>
  <si>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</si>
  <si>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</si>
  <si>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</si>
  <si>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</si>
  <si>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</si>
  <si>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1.2
1.4
4.1
4.2
4.4
4.9</t>
  </si>
  <si>
    <t>1.4
4.1
4.4
5.2
5.3</t>
  </si>
  <si>
    <t>3.2
3.3
5.6</t>
  </si>
  <si>
    <t>3.2
5.6</t>
  </si>
  <si>
    <t>4.5
4.6
5.4
5.6</t>
  </si>
  <si>
    <t>5.2
5.3</t>
  </si>
  <si>
    <t>5.4
5.5</t>
  </si>
  <si>
    <t>Nº Entrega impactada</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</si>
  <si>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Coordenação-Geral da Qualidade.
Aguarda-se a disponibilização de novo formulário eletrônico, com a redução do questionário, para a conclusão da respectiva entrega.</t>
  </si>
  <si>
    <t>1. Em 30/08/19, foi disponibilizada, no Portal do INPI, a Carta de Serviços ao Usuário - 3ª Edição - http://www.inpi.gov.br/noticias/inpi-divulga-versao-atualizada-da-carta-de-servicos-ao-usuario/view
2. Cabe à FTTD verificar, junto à SGD, se eventuais mudanças na descrição dos serviços, implementadas durante a revisão da Carta, implicam na necessidade de alterar a descrição dos mesmos em "gov.br".</t>
  </si>
  <si>
    <t>1. Os 49 serviços prestados pelo INPI serão diagnosticados por meio de questionário específico, desenvolvido pela Secretaria de Governo Digital - SGD, e nomeado como"Diagnóstico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</si>
  <si>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na mesma data, o endereço por meio do qual é possível monitorar o plano:https://pi-digital.github.io/apresentacao/.</t>
  </si>
  <si>
    <t>1. Ainda é aguardada a alocação dos técnicos da Secretaria de Governo Digital para o início da execução da entrega.</t>
  </si>
  <si>
    <t>1. A normatização do peticionamento eletrônico nos processos relativos ao registro de topografias de circuitos integrados já se encontra elaborada e aprovada pela Procuradoria Federal Especializada junto ao INPI.
2. O Módulo e-Chip já foi desenvolvido.
3. Observa-se do processo nº 52400.080336/2017-95 que a proposta de alteração da Tabela de Retribuições dos Serviços de Topografias de Circuitos Integrados foi dirigida ao Ministro da Economia por meio do Ofício SEI nº 228/2019/PR/INPI, com a data de 12 de agosto de 2019.</t>
  </si>
  <si>
    <t>1. Testes referentes ao redesenho do Portal ocorrem por meio do endereço http://172.19.0.215:8081/Portal/login.
2. Quando da próxima atualização do Status Report, será estimada a data em que as atividades necessárias à implementação da entrega serão iniciadas.</t>
  </si>
  <si>
    <t>1. O novo Portal do INPI será remodelado em conformidade com a nova Identidade Digital do Governo, de acordo com as diretrizes e manuais organizados no website http://www.portalpadrao.gov.br/, que será objeto de aprofundamento por ocasião das reuniões dedicadas a essa entrega.
2. Testes referentes ao redesenho do Portal ocorrem por meio do endereço http://172.19.0.215:8081/Portal/login.
3. Estão previstas reuniões semanais, cuja pauta trata do redeseho do Portal do INPI. A primeira, possivelmente, será realizada em 10/09.
4. Em 04/09/19, demos início à elaboração de minuta da página principal do portal, o que perpassa pela sugestão de desenho e conteúdo da página. Esperamos ter uma proposta final, ainda que não implementada, em 13/09/19.
5. A partir do redesenho da página principal, será dado início ao redesenho do Portal como um todo.</t>
  </si>
  <si>
    <t>1. Ainda é aguardada a alocação dos técnicos da Secretaria de Governo Digital para o início da execução da entrega.
2. Será agendada uma videoconferência com a SEGD em setembro de 2019 para compreensão do potencial da ferramenta tecnológica a ser implementada.</t>
  </si>
  <si>
    <t>1. Tramita no Serviço Eletrônico de Informações (SEI) a minuta da Política de Relacionamento e Transparência do INPI por meio do processo nº 52400.110283/2016-63, com a disciplina das diretrizes do Serviço de Atendimento Presencial.</t>
  </si>
  <si>
    <t xml:space="preserve">1. Por meio da Política de Relacionamento e Transparência do INPI, em tramitação no Serviço Eletrônico de Informações (SEI) nos autos do processo nº 52400.110283/2016-63, serão lançadas as bases para a elaboração do Guia de Atendimento do INPI.
2. Também tramita no SEI a proposta de instituição da Rede de Agentes Institucional de Relacionamento no âmbito do INPI, por meio do processo nº 52402.007846/2019-60. </t>
  </si>
  <si>
    <t xml:space="preserve">1. Tramita no Serviço Eletrônico de Informações (SEI) a minuta do Plano de Dados Abertos do INPI para o biênio 2019-2020, por meio do processo nº 52402.009854/2018-60. </t>
  </si>
  <si>
    <t>1. Com o intuito de fomentar a atuação integrada e sistêmica da Administração Pública Federal, a SGD planeja a realização de contratação centralizada, cujo objeto consiste, basicamente, nadisponibilização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</si>
  <si>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É aguardada a indicação de um interlocutor da SGD para as trativas iniciais a respeito da entrega.</t>
  </si>
  <si>
    <t>1. Durante o mês de agosto, fluxogramas de processos atinentes à entrega foram disponibilizados por SEARC e CQUAL, com vistas à análise e avaliação quanto à possibilidade de implementação de meios digitais de pagamento de retribuições.
2. A análise e avaliação serão realizadas em prazo a ser definido pela FTTD.</t>
  </si>
  <si>
    <t>1. A FTTD considerou importante a instituição de um grupo focal, composto pelos diversos segmentos de usuários do INPI, dedicado à proposição das funcionalidades para o aplicativo.</t>
  </si>
  <si>
    <t>1. A SEME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</si>
  <si>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1. A partir do desenvolvimento do redesenho do novo Portal do INPI, será prototipado o conteúdo interativo previsto para a entrega.</t>
  </si>
  <si>
    <t>1. O advento do Inova Simples e a necessidade da operacionalização do comando da Lei Complementar nº 167, de 24 de abril de 2019, deflagraram o início da execução da entrega, a partir do desenvolvimento de interação com o ambiente digital do portal da Redesim.</t>
  </si>
  <si>
    <t>1. A minuta da Política de Relacionamento e Transparência do INPI, em tramitação no Serviço Eletrônico de Informações (SEI) por meio do processo nº 52400.110283/2016-63, regulamentará a proteção dos dados pessoais e sigilosos no âmbito institucional.</t>
  </si>
  <si>
    <t>1. Foi firmada a contratação da consultoria Lexis Nexis no âmbito da Fase 2 do Prosperity Fund, que apresentará as especificações técnicas necessárias à aquisição ou desenvolvimento das soluções tecnológicas de automação do fluxo de processos de patentes.</t>
  </si>
  <si>
    <t>ADEQUADO (Peso mínimo de 91% concluído)</t>
  </si>
  <si>
    <t>ADEQUADO (IEF &gt; 90%)</t>
  </si>
  <si>
    <t>ATENÇÃO (50% &lt; IEF ≤ 90%)</t>
  </si>
  <si>
    <t>1.Durante o mês de agosto, não houve incidência desse risco específico.</t>
  </si>
  <si>
    <t>1. Os 49 serviços prestados pelo INPI serão diagnosticados por meio de questionário específico, desenvolvido pela Secretaria de Governo Digital - SGD, e nomeado como"Diagnóstico de Serviços Públicos Federais - v2.3".
2. A SGD recomendou que trabalhássemos com a próxima versão do diagnóstico, ainda não disponibilizada, o que, de certa forma, indica a incidência do risco.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</si>
</sst>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quot;R$&quot;\ * #,##0.00_-;\-&quot;R$&quot;\ * #,##0.00_-;_-&quot;R$&quot;\ * &quot;-&quot;??_-;_-@_-"/>
    <numFmt numFmtId="165" formatCode="_(&quot;$&quot;* #,##0.00_);_(&quot;$&quot;* \(#,##0.00\);_(&quot;$&quot;* &quot;-&quot;??_);_(@_)"/>
    <numFmt numFmtId="166" formatCode="_(* #,##0.00_);_(* \(#,##0.00\);_(* &quot;-&quot;??_);_(@_)"/>
    <numFmt numFmtId="167" formatCode="dd/mm/yy;@"/>
    <numFmt numFmtId="168" formatCode="[$$-409]#,##0.00"/>
    <numFmt numFmtId="169" formatCode="_(&quot;R$ &quot;* #,##0.00_);_(&quot;R$ &quot;* \(#,##0.00\);_(&quot;R$ &quot;* &quot;-&quot;??_);_(@_)"/>
    <numFmt numFmtId="170" formatCode="mmmm\ d\,\ yyyy"/>
    <numFmt numFmtId="171" formatCode="#,##0.00&quot; &quot;;&quot; (&quot;#,##0.00&quot;)&quot;;&quot; -&quot;#&quot; &quot;;@&quot; &quot;"/>
    <numFmt numFmtId="172" formatCode="0.0000000000"/>
    <numFmt numFmtId="173" formatCode="#,##0.00\ ;&quot; (&quot;#,##0.00\);&quot; -&quot;#\ ;@\ "/>
    <numFmt numFmtId="174" formatCode="_(* #,##0.00_);_(* \(#,##0.00\);_(* \-??_);_(@_)"/>
    <numFmt numFmtId="175" formatCode="0.0"/>
    <numFmt numFmtId="176" formatCode="&quot;R$&quot;\ #,##0.00"/>
    <numFmt numFmtId="177" formatCode="dd/mm/yy"/>
  </numFmts>
  <fonts count="46">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sz val="11"/>
      <color rgb="FF000000"/>
      <name val="Arial"/>
      <family val="2"/>
    </font>
    <font>
      <sz val="11"/>
      <name val="Arial"/>
      <family val="2"/>
    </font>
    <font>
      <sz val="11"/>
      <color theme="1"/>
      <name val="Arial"/>
      <family val="2"/>
    </font>
    <font>
      <b/>
      <sz val="11"/>
      <color theme="1"/>
      <name val="Arial"/>
      <family val="2"/>
    </font>
    <font>
      <sz val="12"/>
      <color theme="1"/>
      <name val="Arial"/>
      <family val="2"/>
    </font>
    <font>
      <sz val="12"/>
      <name val="Arial"/>
      <family val="2"/>
    </font>
    <font>
      <sz val="12"/>
      <color theme="1" tint="0.249977111117893"/>
      <name val="Arial"/>
      <family val="2"/>
    </font>
    <font>
      <sz val="12"/>
      <color theme="0"/>
      <name val="Arial"/>
      <family val="2"/>
    </font>
    <font>
      <b/>
      <sz val="12"/>
      <color rgb="FFFF0000"/>
      <name val="Arial"/>
      <family val="2"/>
    </font>
    <font>
      <b/>
      <sz val="18"/>
      <name val="Arial"/>
      <family val="2"/>
    </font>
    <font>
      <sz val="18"/>
      <name val="Arial"/>
      <family val="2"/>
    </font>
    <font>
      <sz val="14"/>
      <color theme="0"/>
      <name val="Arial"/>
      <family val="2"/>
    </font>
    <font>
      <b/>
      <sz val="12"/>
      <color theme="1"/>
      <name val="Arial"/>
      <family val="2"/>
    </font>
  </fonts>
  <fills count="63">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rgb="FF7F7F7F"/>
        <bgColor rgb="FF7F7F7F"/>
      </patternFill>
    </fill>
    <fill>
      <patternFill patternType="solid">
        <fgColor rgb="FFD8D8D8"/>
        <bgColor rgb="FFD8D8D8"/>
      </patternFill>
    </fill>
    <fill>
      <patternFill patternType="solid">
        <fgColor rgb="FFEEECE1"/>
        <bgColor rgb="FFEEECE1"/>
      </patternFill>
    </fill>
    <fill>
      <patternFill patternType="solid">
        <fgColor rgb="FFDDD9C3"/>
        <bgColor rgb="FFDDD9C3"/>
      </patternFill>
    </fill>
  </fills>
  <borders count="70">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1" tint="0.499984740745262"/>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theme="0"/>
      </right>
      <top style="thin">
        <color theme="0"/>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theme="0"/>
      </top>
      <bottom style="thin">
        <color rgb="FFBFBFBF"/>
      </bottom>
      <diagonal/>
    </border>
    <border>
      <left style="thin">
        <color rgb="FFC0C0C0"/>
      </left>
      <right style="thin">
        <color rgb="FFC0C0C0"/>
      </right>
      <top/>
      <bottom style="thin">
        <color rgb="FFC0C0C0"/>
      </bottom>
      <diagonal/>
    </border>
    <border>
      <left style="thin">
        <color rgb="FFBFBFBF"/>
      </left>
      <right style="thin">
        <color rgb="FFBFBFBF"/>
      </right>
      <top style="thin">
        <color rgb="FFBFBFBF"/>
      </top>
      <bottom style="thin">
        <color rgb="FFBFBFBF"/>
      </bottom>
      <diagonal/>
    </border>
    <border>
      <left style="thin">
        <color rgb="FFC0C0C0"/>
      </left>
      <right style="thin">
        <color rgb="FFC0C0C0"/>
      </right>
      <top style="thin">
        <color rgb="FFC0C0C0"/>
      </top>
      <bottom style="thin">
        <color rgb="FFC0C0C0"/>
      </bottom>
      <diagonal/>
    </border>
  </borders>
  <cellStyleXfs count="634">
    <xf numFmtId="0" fontId="0" fillId="0" borderId="0"/>
    <xf numFmtId="9" fontId="1" fillId="0" borderId="0" applyFont="0" applyFill="0" applyBorder="0" applyAlignment="0" applyProtection="0"/>
    <xf numFmtId="0" fontId="3" fillId="0" borderId="0"/>
    <xf numFmtId="168"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168" fontId="4" fillId="13" borderId="0" applyNumberFormat="0" applyBorder="0" applyAlignment="0" applyProtection="0"/>
    <xf numFmtId="168" fontId="4" fillId="13" borderId="0" applyNumberFormat="0" applyBorder="0" applyAlignment="0" applyProtection="0"/>
    <xf numFmtId="168" fontId="4" fillId="13" borderId="0" applyNumberFormat="0" applyBorder="0" applyAlignment="0" applyProtection="0"/>
    <xf numFmtId="0" fontId="4" fillId="14" borderId="0" applyNumberFormat="0" applyBorder="0" applyAlignment="0" applyProtection="0"/>
    <xf numFmtId="168" fontId="4" fillId="14" borderId="0" applyNumberFormat="0" applyBorder="0" applyAlignment="0" applyProtection="0"/>
    <xf numFmtId="168" fontId="4" fillId="14" borderId="0" applyNumberFormat="0" applyBorder="0" applyAlignment="0" applyProtection="0"/>
    <xf numFmtId="168" fontId="4" fillId="14" borderId="0" applyNumberFormat="0" applyBorder="0" applyAlignment="0" applyProtection="0"/>
    <xf numFmtId="0" fontId="4" fillId="15" borderId="0" applyNumberFormat="0" applyBorder="0" applyAlignment="0" applyProtection="0"/>
    <xf numFmtId="168" fontId="4" fillId="15" borderId="0" applyNumberFormat="0" applyBorder="0" applyAlignment="0" applyProtection="0"/>
    <xf numFmtId="168" fontId="4" fillId="15" borderId="0" applyNumberFormat="0" applyBorder="0" applyAlignment="0" applyProtection="0"/>
    <xf numFmtId="168" fontId="4" fillId="15" borderId="0" applyNumberFormat="0" applyBorder="0" applyAlignment="0" applyProtection="0"/>
    <xf numFmtId="0" fontId="4" fillId="16" borderId="0" applyNumberFormat="0" applyBorder="0" applyAlignment="0" applyProtection="0"/>
    <xf numFmtId="168" fontId="4" fillId="16" borderId="0" applyNumberFormat="0" applyBorder="0" applyAlignment="0" applyProtection="0"/>
    <xf numFmtId="168" fontId="4" fillId="16" borderId="0" applyNumberFormat="0" applyBorder="0" applyAlignment="0" applyProtection="0"/>
    <xf numFmtId="168" fontId="4" fillId="16" borderId="0" applyNumberFormat="0" applyBorder="0" applyAlignment="0" applyProtection="0"/>
    <xf numFmtId="0" fontId="4" fillId="17" borderId="0" applyNumberFormat="0" applyBorder="0" applyAlignment="0" applyProtection="0"/>
    <xf numFmtId="168" fontId="4" fillId="17" borderId="0" applyNumberFormat="0" applyBorder="0" applyAlignment="0" applyProtection="0"/>
    <xf numFmtId="168" fontId="4" fillId="17" borderId="0" applyNumberFormat="0" applyBorder="0" applyAlignment="0" applyProtection="0"/>
    <xf numFmtId="168" fontId="4" fillId="17" borderId="0" applyNumberFormat="0" applyBorder="0" applyAlignment="0" applyProtection="0"/>
    <xf numFmtId="0" fontId="4" fillId="18" borderId="0" applyNumberFormat="0" applyBorder="0" applyAlignment="0" applyProtection="0"/>
    <xf numFmtId="168" fontId="4" fillId="18" borderId="0" applyNumberFormat="0" applyBorder="0" applyAlignment="0" applyProtection="0"/>
    <xf numFmtId="168" fontId="4" fillId="18" borderId="0" applyNumberFormat="0" applyBorder="0" applyAlignment="0" applyProtection="0"/>
    <xf numFmtId="168"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168" fontId="4" fillId="23" borderId="0" applyNumberFormat="0" applyBorder="0" applyAlignment="0" applyProtection="0"/>
    <xf numFmtId="168" fontId="4" fillId="23" borderId="0" applyNumberFormat="0" applyBorder="0" applyAlignment="0" applyProtection="0"/>
    <xf numFmtId="168" fontId="4" fillId="23" borderId="0" applyNumberFormat="0" applyBorder="0" applyAlignment="0" applyProtection="0"/>
    <xf numFmtId="0" fontId="4" fillId="24" borderId="0" applyNumberFormat="0" applyBorder="0" applyAlignment="0" applyProtection="0"/>
    <xf numFmtId="168" fontId="4" fillId="24" borderId="0" applyNumberFormat="0" applyBorder="0" applyAlignment="0" applyProtection="0"/>
    <xf numFmtId="168" fontId="4" fillId="24" borderId="0" applyNumberFormat="0" applyBorder="0" applyAlignment="0" applyProtection="0"/>
    <xf numFmtId="168" fontId="4" fillId="24" borderId="0" applyNumberFormat="0" applyBorder="0" applyAlignment="0" applyProtection="0"/>
    <xf numFmtId="0" fontId="4" fillId="25" borderId="0" applyNumberFormat="0" applyBorder="0" applyAlignment="0" applyProtection="0"/>
    <xf numFmtId="168" fontId="4" fillId="25" borderId="0" applyNumberFormat="0" applyBorder="0" applyAlignment="0" applyProtection="0"/>
    <xf numFmtId="168" fontId="4" fillId="25" borderId="0" applyNumberFormat="0" applyBorder="0" applyAlignment="0" applyProtection="0"/>
    <xf numFmtId="168" fontId="4" fillId="25" borderId="0" applyNumberFormat="0" applyBorder="0" applyAlignment="0" applyProtection="0"/>
    <xf numFmtId="0" fontId="4" fillId="16" borderId="0" applyNumberFormat="0" applyBorder="0" applyAlignment="0" applyProtection="0"/>
    <xf numFmtId="168" fontId="4" fillId="16" borderId="0" applyNumberFormat="0" applyBorder="0" applyAlignment="0" applyProtection="0"/>
    <xf numFmtId="168" fontId="4" fillId="16" borderId="0" applyNumberFormat="0" applyBorder="0" applyAlignment="0" applyProtection="0"/>
    <xf numFmtId="168" fontId="4" fillId="16" borderId="0" applyNumberFormat="0" applyBorder="0" applyAlignment="0" applyProtection="0"/>
    <xf numFmtId="0" fontId="4" fillId="23" borderId="0" applyNumberFormat="0" applyBorder="0" applyAlignment="0" applyProtection="0"/>
    <xf numFmtId="168" fontId="4" fillId="23" borderId="0" applyNumberFormat="0" applyBorder="0" applyAlignment="0" applyProtection="0"/>
    <xf numFmtId="168" fontId="4" fillId="23" borderId="0" applyNumberFormat="0" applyBorder="0" applyAlignment="0" applyProtection="0"/>
    <xf numFmtId="168" fontId="4" fillId="23" borderId="0" applyNumberFormat="0" applyBorder="0" applyAlignment="0" applyProtection="0"/>
    <xf numFmtId="0" fontId="4" fillId="26" borderId="0" applyNumberFormat="0" applyBorder="0" applyAlignment="0" applyProtection="0"/>
    <xf numFmtId="168" fontId="4" fillId="26" borderId="0" applyNumberFormat="0" applyBorder="0" applyAlignment="0" applyProtection="0"/>
    <xf numFmtId="168" fontId="4" fillId="26" borderId="0" applyNumberFormat="0" applyBorder="0" applyAlignment="0" applyProtection="0"/>
    <xf numFmtId="168" fontId="4"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8" fontId="5" fillId="32" borderId="0" applyNumberFormat="0" applyBorder="0" applyAlignment="0" applyProtection="0"/>
    <xf numFmtId="0" fontId="5" fillId="24" borderId="0" applyNumberFormat="0" applyBorder="0" applyAlignment="0" applyProtection="0"/>
    <xf numFmtId="168" fontId="5" fillId="24" borderId="0" applyNumberFormat="0" applyBorder="0" applyAlignment="0" applyProtection="0"/>
    <xf numFmtId="0" fontId="5" fillId="25" borderId="0" applyNumberFormat="0" applyBorder="0" applyAlignment="0" applyProtection="0"/>
    <xf numFmtId="168" fontId="5" fillId="25" borderId="0" applyNumberFormat="0" applyBorder="0" applyAlignment="0" applyProtection="0"/>
    <xf numFmtId="0" fontId="5" fillId="33" borderId="0" applyNumberFormat="0" applyBorder="0" applyAlignment="0" applyProtection="0"/>
    <xf numFmtId="168" fontId="5" fillId="33" borderId="0" applyNumberFormat="0" applyBorder="0" applyAlignment="0" applyProtection="0"/>
    <xf numFmtId="0" fontId="5" fillId="34" borderId="0" applyNumberFormat="0" applyBorder="0" applyAlignment="0" applyProtection="0"/>
    <xf numFmtId="168" fontId="5" fillId="34" borderId="0" applyNumberFormat="0" applyBorder="0" applyAlignment="0" applyProtection="0"/>
    <xf numFmtId="0" fontId="5" fillId="35" borderId="0" applyNumberFormat="0" applyBorder="0" applyAlignment="0" applyProtection="0"/>
    <xf numFmtId="168" fontId="5" fillId="35" borderId="0" applyNumberFormat="0" applyBorder="0" applyAlignment="0" applyProtection="0"/>
    <xf numFmtId="0" fontId="6" fillId="0" borderId="0" applyNumberFormat="0" applyAlignment="0"/>
    <xf numFmtId="168" fontId="6" fillId="0" borderId="0" applyNumberFormat="0" applyAlignment="0"/>
    <xf numFmtId="0" fontId="7" fillId="6" borderId="0" applyNumberFormat="0" applyBorder="0" applyAlignment="0" applyProtection="0"/>
    <xf numFmtId="0" fontId="7" fillId="15" borderId="0" applyNumberFormat="0" applyBorder="0" applyAlignment="0" applyProtection="0"/>
    <xf numFmtId="168" fontId="7" fillId="15" borderId="0" applyNumberFormat="0" applyBorder="0" applyAlignment="0" applyProtection="0"/>
    <xf numFmtId="168" fontId="8" fillId="36" borderId="5" applyNumberFormat="0" applyAlignment="0" applyProtection="0"/>
    <xf numFmtId="0" fontId="8" fillId="37" borderId="5" applyNumberFormat="0" applyAlignment="0" applyProtection="0"/>
    <xf numFmtId="168" fontId="8" fillId="36" borderId="5" applyNumberFormat="0" applyAlignment="0" applyProtection="0"/>
    <xf numFmtId="0" fontId="8" fillId="38" borderId="5" applyNumberFormat="0" applyAlignment="0" applyProtection="0"/>
    <xf numFmtId="0" fontId="8" fillId="36" borderId="5" applyNumberFormat="0" applyAlignment="0" applyProtection="0"/>
    <xf numFmtId="0" fontId="8" fillId="36" borderId="5" applyNumberFormat="0" applyAlignment="0" applyProtection="0"/>
    <xf numFmtId="0" fontId="8" fillId="36" borderId="5"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9" fillId="39" borderId="6" applyNumberFormat="0" applyAlignment="0" applyProtection="0"/>
    <xf numFmtId="168" fontId="9" fillId="39" borderId="6" applyNumberFormat="0" applyAlignment="0" applyProtection="0"/>
    <xf numFmtId="0" fontId="10" fillId="0" borderId="7" applyNumberFormat="0" applyFill="0" applyAlignment="0" applyProtection="0"/>
    <xf numFmtId="168" fontId="10" fillId="0" borderId="7" applyNumberFormat="0" applyFill="0" applyAlignment="0" applyProtection="0"/>
    <xf numFmtId="0" fontId="9" fillId="40" borderId="6" applyNumberFormat="0" applyAlignment="0" applyProtection="0"/>
    <xf numFmtId="0" fontId="10" fillId="0" borderId="7"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70" fontId="11" fillId="0" borderId="0">
      <alignment horizontal="left"/>
    </xf>
    <xf numFmtId="0" fontId="12" fillId="0" borderId="0" applyNumberFormat="0" applyFill="0" applyBorder="0" applyAlignment="0" applyProtection="0"/>
    <xf numFmtId="168" fontId="12" fillId="0" borderId="0" applyNumberFormat="0" applyFill="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168" fontId="5" fillId="47" borderId="0" applyNumberFormat="0" applyBorder="0" applyAlignment="0" applyProtection="0"/>
    <xf numFmtId="0" fontId="5" fillId="48" borderId="0" applyNumberFormat="0" applyBorder="0" applyAlignment="0" applyProtection="0"/>
    <xf numFmtId="168" fontId="5" fillId="48" borderId="0" applyNumberFormat="0" applyBorder="0" applyAlignment="0" applyProtection="0"/>
    <xf numFmtId="0" fontId="5" fillId="49" borderId="0" applyNumberFormat="0" applyBorder="0" applyAlignment="0" applyProtection="0"/>
    <xf numFmtId="168" fontId="5" fillId="49" borderId="0" applyNumberFormat="0" applyBorder="0" applyAlignment="0" applyProtection="0"/>
    <xf numFmtId="0" fontId="5" fillId="33" borderId="0" applyNumberFormat="0" applyBorder="0" applyAlignment="0" applyProtection="0"/>
    <xf numFmtId="168" fontId="5" fillId="33" borderId="0" applyNumberFormat="0" applyBorder="0" applyAlignment="0" applyProtection="0"/>
    <xf numFmtId="0" fontId="5" fillId="34" borderId="0" applyNumberFormat="0" applyBorder="0" applyAlignment="0" applyProtection="0"/>
    <xf numFmtId="168" fontId="5" fillId="34" borderId="0" applyNumberFormat="0" applyBorder="0" applyAlignment="0" applyProtection="0"/>
    <xf numFmtId="0" fontId="5" fillId="50" borderId="0" applyNumberFormat="0" applyBorder="0" applyAlignment="0" applyProtection="0"/>
    <xf numFmtId="168" fontId="5" fillId="50" borderId="0" applyNumberFormat="0" applyBorder="0" applyAlignment="0" applyProtection="0"/>
    <xf numFmtId="168" fontId="13" fillId="18" borderId="5" applyNumberFormat="0" applyAlignment="0" applyProtection="0"/>
    <xf numFmtId="0" fontId="13" fillId="12" borderId="5" applyNumberFormat="0" applyAlignment="0" applyProtection="0"/>
    <xf numFmtId="168" fontId="13" fillId="18" borderId="5" applyNumberFormat="0" applyAlignment="0" applyProtection="0"/>
    <xf numFmtId="0" fontId="13" fillId="11" borderId="5" applyNumberFormat="0" applyAlignment="0" applyProtection="0"/>
    <xf numFmtId="0" fontId="13" fillId="18" borderId="5" applyNumberFormat="0" applyAlignment="0" applyProtection="0"/>
    <xf numFmtId="0" fontId="13" fillId="18" borderId="5" applyNumberFormat="0" applyAlignment="0" applyProtection="0"/>
    <xf numFmtId="0" fontId="13" fillId="18" borderId="5" applyNumberFormat="0" applyAlignment="0" applyProtection="0"/>
    <xf numFmtId="171" fontId="14" fillId="0" borderId="0"/>
    <xf numFmtId="38" fontId="6" fillId="51" borderId="0" applyNumberFormat="0" applyBorder="0" applyAlignment="0" applyProtection="0"/>
    <xf numFmtId="0" fontId="15" fillId="0" borderId="8" applyNumberFormat="0" applyAlignment="0" applyProtection="0">
      <alignment horizontal="left" vertical="center"/>
    </xf>
    <xf numFmtId="168" fontId="15" fillId="0" borderId="8" applyNumberFormat="0" applyAlignment="0" applyProtection="0">
      <alignment horizontal="left" vertical="center"/>
    </xf>
    <xf numFmtId="0" fontId="15" fillId="0" borderId="9">
      <alignment horizontal="left" vertical="center"/>
    </xf>
    <xf numFmtId="168" fontId="15" fillId="0" borderId="9">
      <alignment horizontal="left" vertical="center"/>
    </xf>
    <xf numFmtId="0" fontId="16" fillId="0" borderId="0" applyNumberFormat="0" applyFill="0" applyBorder="0" applyAlignment="0" applyProtection="0">
      <alignment vertical="top"/>
      <protection locked="0"/>
    </xf>
    <xf numFmtId="168" fontId="16" fillId="0" borderId="0" applyNumberFormat="0" applyFill="0" applyBorder="0" applyAlignment="0" applyProtection="0">
      <alignment vertical="top"/>
      <protection locked="0"/>
    </xf>
    <xf numFmtId="0" fontId="17" fillId="14" borderId="0" applyNumberFormat="0" applyBorder="0" applyAlignment="0" applyProtection="0"/>
    <xf numFmtId="168" fontId="17" fillId="14" borderId="0" applyNumberFormat="0" applyBorder="0" applyAlignment="0" applyProtection="0"/>
    <xf numFmtId="0" fontId="17" fillId="5" borderId="0" applyNumberFormat="0" applyBorder="0" applyAlignment="0" applyProtection="0"/>
    <xf numFmtId="10" fontId="6" fillId="52" borderId="10" applyNumberFormat="0" applyBorder="0" applyAlignment="0" applyProtection="0"/>
    <xf numFmtId="0" fontId="18" fillId="53" borderId="0" applyNumberFormat="0" applyBorder="0" applyAlignment="0" applyProtection="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168" fontId="3" fillId="0" borderId="0"/>
    <xf numFmtId="0" fontId="3" fillId="0" borderId="0"/>
    <xf numFmtId="0" fontId="3" fillId="0" borderId="0"/>
    <xf numFmtId="16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4" fillId="0" borderId="0"/>
    <xf numFmtId="168"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8" fontId="3" fillId="0" borderId="0"/>
    <xf numFmtId="0" fontId="3" fillId="0" borderId="0"/>
    <xf numFmtId="168" fontId="3" fillId="0" borderId="0"/>
    <xf numFmtId="168" fontId="3" fillId="0" borderId="0"/>
    <xf numFmtId="0" fontId="3" fillId="0" borderId="0"/>
    <xf numFmtId="168" fontId="3" fillId="0" borderId="0"/>
    <xf numFmtId="0" fontId="3" fillId="0" borderId="0"/>
    <xf numFmtId="168" fontId="3" fillId="0" borderId="0"/>
    <xf numFmtId="168" fontId="1" fillId="0" borderId="0"/>
    <xf numFmtId="0" fontId="3" fillId="0" borderId="0"/>
    <xf numFmtId="0" fontId="3" fillId="0" borderId="0"/>
    <xf numFmtId="0" fontId="3" fillId="54" borderId="11" applyNumberFormat="0" applyAlignment="0" applyProtection="0"/>
    <xf numFmtId="0" fontId="3" fillId="55" borderId="11" applyNumberFormat="0" applyFont="0" applyAlignment="0" applyProtection="0"/>
    <xf numFmtId="168" fontId="3" fillId="55" borderId="11" applyNumberFormat="0" applyFont="0" applyAlignment="0" applyProtection="0"/>
    <xf numFmtId="0" fontId="19" fillId="56" borderId="10" applyNumberFormat="0" applyFont="0" applyFill="0" applyAlignment="0" applyProtection="0">
      <alignment horizontal="center" vertical="center" wrapText="1"/>
    </xf>
    <xf numFmtId="168" fontId="19" fillId="56" borderId="10" applyNumberFormat="0" applyFont="0" applyFill="0" applyAlignment="0" applyProtection="0">
      <alignment horizontal="center" vertical="center" wrapText="1"/>
    </xf>
    <xf numFmtId="0" fontId="11" fillId="0" borderId="0">
      <alignment horizontal="center"/>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ill="0" applyBorder="0" applyAlignment="0" applyProtection="0"/>
    <xf numFmtId="9" fontId="4" fillId="0" borderId="0" applyFont="0" applyFill="0" applyBorder="0" applyAlignment="0" applyProtection="0"/>
    <xf numFmtId="9" fontId="3" fillId="0" borderId="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20" fillId="0" borderId="0" applyNumberFormat="0" applyFont="0" applyFill="0" applyBorder="0" applyAlignment="0" applyProtection="0">
      <alignment horizontal="left"/>
    </xf>
    <xf numFmtId="168" fontId="20" fillId="0" borderId="0" applyNumberFormat="0" applyFont="0" applyFill="0" applyBorder="0" applyAlignment="0" applyProtection="0">
      <alignment horizontal="left"/>
    </xf>
    <xf numFmtId="0" fontId="21" fillId="0" borderId="0" applyNumberFormat="0" applyFill="0" applyBorder="0" applyAlignment="0" applyProtection="0"/>
    <xf numFmtId="0" fontId="22" fillId="38" borderId="12" applyNumberFormat="0" applyAlignment="0" applyProtection="0"/>
    <xf numFmtId="0" fontId="22" fillId="37" borderId="12" applyNumberFormat="0" applyAlignment="0" applyProtection="0"/>
    <xf numFmtId="0" fontId="22" fillId="36" borderId="12" applyNumberFormat="0" applyAlignment="0" applyProtection="0"/>
    <xf numFmtId="168" fontId="22" fillId="36" borderId="12" applyNumberFormat="0" applyAlignment="0" applyProtection="0"/>
    <xf numFmtId="0" fontId="23" fillId="0" borderId="0" applyNumberFormat="0" applyFill="0" applyBorder="0" applyAlignment="0" applyProtection="0"/>
    <xf numFmtId="168" fontId="23" fillId="0" borderId="0" applyNumberFormat="0" applyFill="0" applyBorder="0" applyAlignment="0" applyProtection="0"/>
    <xf numFmtId="0" fontId="23" fillId="0" borderId="0" applyNumberFormat="0" applyFill="0" applyBorder="0" applyAlignment="0" applyProtection="0"/>
    <xf numFmtId="168" fontId="24" fillId="0" borderId="0" applyNumberFormat="0" applyFill="0" applyBorder="0" applyAlignment="0" applyProtection="0"/>
    <xf numFmtId="0" fontId="24" fillId="0" borderId="0" applyNumberFormat="0" applyFill="0" applyBorder="0" applyAlignment="0" applyProtection="0"/>
    <xf numFmtId="168"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168" fontId="25" fillId="0" borderId="13" applyNumberFormat="0" applyFill="0" applyAlignment="0" applyProtection="0"/>
    <xf numFmtId="0" fontId="26" fillId="0" borderId="0" applyNumberFormat="0" applyFill="0" applyBorder="0" applyAlignment="0" applyProtection="0"/>
    <xf numFmtId="168"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168" fontId="27" fillId="0" borderId="14" applyNumberFormat="0" applyFill="0" applyAlignment="0" applyProtection="0"/>
    <xf numFmtId="168"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168" fontId="12" fillId="0" borderId="15" applyNumberFormat="0" applyFill="0" applyAlignment="0" applyProtection="0"/>
    <xf numFmtId="168"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0" applyNumberFormat="0" applyFill="0" applyBorder="0" applyAlignment="0" applyProtection="0"/>
    <xf numFmtId="168" fontId="26" fillId="0" borderId="0" applyNumberFormat="0" applyFill="0" applyBorder="0" applyAlignment="0" applyProtection="0"/>
    <xf numFmtId="168" fontId="26" fillId="0" borderId="0" applyNumberFormat="0" applyFill="0" applyBorder="0" applyAlignment="0" applyProtection="0"/>
    <xf numFmtId="168"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Protection="0">
      <alignment horizontal="left"/>
    </xf>
    <xf numFmtId="0" fontId="28" fillId="0" borderId="16" applyNumberFormat="0" applyFill="0" applyAlignment="0" applyProtection="0"/>
    <xf numFmtId="0" fontId="3"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 fillId="0" borderId="0" applyFill="0" applyBorder="0" applyAlignment="0" applyProtection="0"/>
    <xf numFmtId="174" fontId="3" fillId="0" borderId="0" applyFill="0" applyBorder="0" applyAlignment="0" applyProtection="0"/>
    <xf numFmtId="168" fontId="8" fillId="36" borderId="47" applyNumberFormat="0" applyAlignment="0" applyProtection="0"/>
    <xf numFmtId="0" fontId="8" fillId="37" borderId="47" applyNumberFormat="0" applyAlignment="0" applyProtection="0"/>
    <xf numFmtId="168" fontId="8" fillId="36" borderId="47" applyNumberFormat="0" applyAlignment="0" applyProtection="0"/>
    <xf numFmtId="0" fontId="8" fillId="38" borderId="47" applyNumberFormat="0" applyAlignment="0" applyProtection="0"/>
    <xf numFmtId="0" fontId="8" fillId="36" borderId="47" applyNumberFormat="0" applyAlignment="0" applyProtection="0"/>
    <xf numFmtId="0" fontId="8" fillId="36" borderId="47" applyNumberFormat="0" applyAlignment="0" applyProtection="0"/>
    <xf numFmtId="0" fontId="8" fillId="36" borderId="47" applyNumberFormat="0" applyAlignment="0" applyProtection="0"/>
    <xf numFmtId="168" fontId="13" fillId="18" borderId="47" applyNumberFormat="0" applyAlignment="0" applyProtection="0"/>
    <xf numFmtId="0" fontId="13" fillId="12" borderId="47" applyNumberFormat="0" applyAlignment="0" applyProtection="0"/>
    <xf numFmtId="168" fontId="13" fillId="18" borderId="47" applyNumberFormat="0" applyAlignment="0" applyProtection="0"/>
    <xf numFmtId="0" fontId="13" fillId="11" borderId="47" applyNumberFormat="0" applyAlignment="0" applyProtection="0"/>
    <xf numFmtId="0" fontId="13" fillId="18" borderId="47" applyNumberFormat="0" applyAlignment="0" applyProtection="0"/>
    <xf numFmtId="0" fontId="13" fillId="18" borderId="47" applyNumberFormat="0" applyAlignment="0" applyProtection="0"/>
    <xf numFmtId="0" fontId="13" fillId="18" borderId="47" applyNumberFormat="0" applyAlignment="0" applyProtection="0"/>
    <xf numFmtId="0" fontId="15" fillId="0" borderId="48">
      <alignment horizontal="left" vertical="center"/>
    </xf>
    <xf numFmtId="168" fontId="15" fillId="0" borderId="48">
      <alignment horizontal="left" vertical="center"/>
    </xf>
    <xf numFmtId="10" fontId="6" fillId="52" borderId="49" applyNumberFormat="0" applyBorder="0" applyAlignment="0" applyProtection="0"/>
    <xf numFmtId="0" fontId="3" fillId="54" borderId="50" applyNumberFormat="0" applyAlignment="0" applyProtection="0"/>
    <xf numFmtId="0" fontId="3" fillId="55" borderId="50" applyNumberFormat="0" applyFont="0" applyAlignment="0" applyProtection="0"/>
    <xf numFmtId="168" fontId="3" fillId="55" borderId="50" applyNumberFormat="0" applyFont="0" applyAlignment="0" applyProtection="0"/>
    <xf numFmtId="0" fontId="19" fillId="56" borderId="49" applyNumberFormat="0" applyFont="0" applyFill="0" applyAlignment="0" applyProtection="0">
      <alignment horizontal="center" vertical="center" wrapText="1"/>
    </xf>
    <xf numFmtId="168" fontId="19" fillId="56" borderId="49" applyNumberFormat="0" applyFont="0" applyFill="0" applyAlignment="0" applyProtection="0">
      <alignment horizontal="center" vertical="center" wrapText="1"/>
    </xf>
    <xf numFmtId="0" fontId="22" fillId="38" borderId="51" applyNumberFormat="0" applyAlignment="0" applyProtection="0"/>
    <xf numFmtId="0" fontId="22" fillId="37" borderId="51" applyNumberFormat="0" applyAlignment="0" applyProtection="0"/>
    <xf numFmtId="0" fontId="22" fillId="36" borderId="51" applyNumberFormat="0" applyAlignment="0" applyProtection="0"/>
    <xf numFmtId="168" fontId="22" fillId="36" borderId="51" applyNumberFormat="0" applyAlignment="0" applyProtection="0"/>
    <xf numFmtId="0" fontId="28" fillId="0" borderId="52" applyNumberFormat="0" applyFill="0" applyAlignment="0" applyProtection="0"/>
    <xf numFmtId="164" fontId="3" fillId="0" borderId="0" applyFont="0" applyFill="0" applyBorder="0" applyAlignment="0" applyProtection="0"/>
    <xf numFmtId="0" fontId="4" fillId="0" borderId="0"/>
  </cellStyleXfs>
  <cellXfs count="187">
    <xf numFmtId="0" fontId="0" fillId="0" borderId="0" xfId="0"/>
    <xf numFmtId="167" fontId="0" fillId="0" borderId="17" xfId="0" applyNumberFormat="1" applyBorder="1" applyAlignment="1">
      <alignment horizontal="center"/>
    </xf>
    <xf numFmtId="167" fontId="0" fillId="0" borderId="17" xfId="0" applyNumberFormat="1" applyBorder="1" applyAlignment="1">
      <alignment horizontal="left"/>
    </xf>
    <xf numFmtId="167" fontId="0" fillId="0" borderId="17" xfId="0" applyNumberFormat="1" applyBorder="1"/>
    <xf numFmtId="0" fontId="0" fillId="0" borderId="17" xfId="0" applyBorder="1"/>
    <xf numFmtId="167" fontId="29" fillId="0" borderId="17" xfId="0" applyNumberFormat="1" applyFont="1" applyBorder="1" applyAlignment="1">
      <alignment horizontal="left"/>
    </xf>
    <xf numFmtId="167" fontId="29" fillId="0" borderId="17" xfId="0" applyNumberFormat="1" applyFont="1" applyBorder="1" applyAlignment="1">
      <alignment horizontal="center"/>
    </xf>
    <xf numFmtId="0" fontId="29" fillId="2" borderId="17" xfId="0" applyFont="1" applyFill="1" applyBorder="1" applyAlignment="1">
      <alignment horizontal="center"/>
    </xf>
    <xf numFmtId="0" fontId="30" fillId="0" borderId="0" xfId="0" applyFont="1" applyProtection="1">
      <protection locked="0"/>
    </xf>
    <xf numFmtId="0" fontId="2" fillId="57"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9" fontId="31" fillId="58" borderId="4" xfId="1" applyNumberFormat="1" applyFont="1" applyFill="1" applyBorder="1" applyAlignment="1" applyProtection="1">
      <alignment horizontal="center" vertical="center" wrapText="1"/>
      <protection locked="0"/>
    </xf>
    <xf numFmtId="0" fontId="30" fillId="0" borderId="10" xfId="0" applyFont="1" applyBorder="1" applyProtection="1">
      <protection locked="0"/>
    </xf>
    <xf numFmtId="9" fontId="30" fillId="0" borderId="10" xfId="1" applyNumberFormat="1" applyFont="1" applyBorder="1" applyAlignment="1" applyProtection="1">
      <alignment horizontal="center" vertical="center"/>
      <protection locked="0"/>
    </xf>
    <xf numFmtId="9" fontId="32" fillId="0" borderId="10" xfId="1" applyNumberFormat="1" applyFont="1" applyBorder="1" applyAlignment="1" applyProtection="1">
      <alignment horizontal="center" vertical="center"/>
      <protection locked="0"/>
    </xf>
    <xf numFmtId="1" fontId="30" fillId="0" borderId="10" xfId="1" applyNumberFormat="1" applyFont="1" applyFill="1" applyBorder="1" applyAlignment="1" applyProtection="1">
      <alignment horizontal="center" vertical="center"/>
      <protection locked="0"/>
    </xf>
    <xf numFmtId="0" fontId="2" fillId="0" borderId="10" xfId="0" applyFont="1" applyBorder="1" applyProtection="1">
      <protection locked="0"/>
    </xf>
    <xf numFmtId="0" fontId="30" fillId="0" borderId="10" xfId="0" applyFont="1" applyBorder="1" applyAlignment="1" applyProtection="1">
      <alignment horizontal="center"/>
      <protection locked="0"/>
    </xf>
    <xf numFmtId="175" fontId="30" fillId="0" borderId="10" xfId="0" applyNumberFormat="1" applyFont="1" applyBorder="1" applyAlignment="1" applyProtection="1">
      <alignment horizontal="center" vertical="center"/>
      <protection locked="0"/>
    </xf>
    <xf numFmtId="0" fontId="30" fillId="0" borderId="10" xfId="0" applyFont="1" applyBorder="1" applyAlignment="1" applyProtection="1">
      <alignment vertical="center"/>
      <protection locked="0"/>
    </xf>
    <xf numFmtId="2" fontId="30" fillId="0" borderId="10" xfId="0" applyNumberFormat="1" applyFont="1" applyBorder="1" applyAlignment="1" applyProtection="1">
      <alignment horizontal="center" vertical="center"/>
      <protection locked="0"/>
    </xf>
    <xf numFmtId="2" fontId="30" fillId="0" borderId="10" xfId="1" applyNumberFormat="1" applyFont="1" applyFill="1" applyBorder="1" applyAlignment="1" applyProtection="1">
      <alignment horizontal="center" vertical="center"/>
      <protection locked="0"/>
    </xf>
    <xf numFmtId="0" fontId="30" fillId="0" borderId="10" xfId="1" applyNumberFormat="1" applyFont="1" applyBorder="1" applyAlignment="1" applyProtection="1">
      <alignment horizontal="center" vertical="center"/>
      <protection locked="0"/>
    </xf>
    <xf numFmtId="0" fontId="30" fillId="0" borderId="10" xfId="0" applyNumberFormat="1" applyFont="1" applyBorder="1" applyAlignment="1" applyProtection="1">
      <alignment horizontal="center" vertical="center"/>
      <protection locked="0"/>
    </xf>
    <xf numFmtId="9" fontId="30" fillId="0" borderId="42" xfId="0" applyNumberFormat="1" applyFont="1" applyBorder="1" applyAlignment="1" applyProtection="1">
      <alignment horizontal="center" vertical="center"/>
      <protection locked="0"/>
    </xf>
    <xf numFmtId="10" fontId="30" fillId="0" borderId="0" xfId="0" applyNumberFormat="1" applyFont="1" applyBorder="1" applyProtection="1">
      <protection locked="0"/>
    </xf>
    <xf numFmtId="0" fontId="30" fillId="0" borderId="0" xfId="0" applyFont="1" applyAlignment="1" applyProtection="1">
      <alignment vertical="center"/>
      <protection locked="0"/>
    </xf>
    <xf numFmtId="2" fontId="30" fillId="0" borderId="10" xfId="0" applyNumberFormat="1" applyFont="1" applyBorder="1" applyAlignment="1" applyProtection="1">
      <alignment vertical="center"/>
      <protection locked="0"/>
    </xf>
    <xf numFmtId="9" fontId="30" fillId="0" borderId="10" xfId="1" applyFont="1" applyBorder="1" applyAlignment="1" applyProtection="1">
      <alignment horizontal="center" vertical="center"/>
      <protection locked="0"/>
    </xf>
    <xf numFmtId="9" fontId="30" fillId="0" borderId="0" xfId="1" applyFont="1" applyBorder="1" applyProtection="1">
      <protection locked="0"/>
    </xf>
    <xf numFmtId="2" fontId="30" fillId="0" borderId="0" xfId="0" applyNumberFormat="1" applyFont="1" applyBorder="1" applyAlignment="1" applyProtection="1">
      <alignment vertical="center"/>
      <protection locked="0"/>
    </xf>
    <xf numFmtId="0" fontId="30" fillId="0" borderId="0" xfId="0" applyFont="1" applyAlignment="1" applyProtection="1">
      <alignment horizontal="left"/>
      <protection locked="0"/>
    </xf>
    <xf numFmtId="0" fontId="33" fillId="0" borderId="58" xfId="0" applyFont="1" applyBorder="1" applyAlignment="1" applyProtection="1">
      <alignment horizontal="left" vertical="top" wrapText="1"/>
      <protection locked="0"/>
    </xf>
    <xf numFmtId="177" fontId="35" fillId="0" borderId="59" xfId="0" applyNumberFormat="1" applyFont="1" applyBorder="1" applyAlignment="1" applyProtection="1">
      <alignment horizontal="center" vertical="center"/>
      <protection locked="0"/>
    </xf>
    <xf numFmtId="177" fontId="36" fillId="0" borderId="59" xfId="0" applyNumberFormat="1" applyFont="1" applyBorder="1" applyAlignment="1" applyProtection="1">
      <alignment horizontal="center" vertical="center"/>
      <protection locked="0"/>
    </xf>
    <xf numFmtId="177" fontId="35" fillId="0" borderId="60" xfId="0" applyNumberFormat="1" applyFont="1" applyBorder="1" applyAlignment="1" applyProtection="1">
      <alignment horizontal="center" vertical="center"/>
      <protection locked="0"/>
    </xf>
    <xf numFmtId="177" fontId="36" fillId="0" borderId="60" xfId="0" applyNumberFormat="1" applyFont="1" applyBorder="1" applyAlignment="1" applyProtection="1">
      <alignment horizontal="center" vertical="center"/>
      <protection locked="0"/>
    </xf>
    <xf numFmtId="177" fontId="36" fillId="0" borderId="58" xfId="0" applyNumberFormat="1" applyFont="1" applyBorder="1" applyAlignment="1" applyProtection="1">
      <alignment horizontal="center" vertical="center"/>
      <protection locked="0"/>
    </xf>
    <xf numFmtId="0" fontId="37" fillId="0" borderId="0" xfId="0" applyFont="1" applyProtection="1"/>
    <xf numFmtId="0" fontId="37" fillId="0" borderId="26" xfId="0" applyFont="1" applyBorder="1" applyProtection="1"/>
    <xf numFmtId="0" fontId="37" fillId="0" borderId="27" xfId="0" applyFont="1" applyBorder="1" applyProtection="1">
      <protection locked="0"/>
    </xf>
    <xf numFmtId="3" fontId="38" fillId="0" borderId="27" xfId="1" applyNumberFormat="1" applyFont="1" applyFill="1" applyBorder="1" applyAlignment="1" applyProtection="1">
      <alignment horizontal="center" vertical="center" wrapText="1"/>
      <protection locked="0"/>
    </xf>
    <xf numFmtId="0" fontId="37" fillId="0" borderId="27" xfId="0" applyFont="1" applyBorder="1" applyProtection="1"/>
    <xf numFmtId="0" fontId="37" fillId="0" borderId="45" xfId="0" applyFont="1" applyBorder="1" applyProtection="1"/>
    <xf numFmtId="0" fontId="37" fillId="0" borderId="0" xfId="0" applyFont="1" applyBorder="1" applyProtection="1"/>
    <xf numFmtId="0" fontId="37" fillId="0" borderId="0" xfId="0" applyFont="1" applyProtection="1">
      <protection locked="0"/>
    </xf>
    <xf numFmtId="0" fontId="35" fillId="0" borderId="0" xfId="0" applyFont="1"/>
    <xf numFmtId="0" fontId="37" fillId="0" borderId="0" xfId="0" applyFont="1"/>
    <xf numFmtId="0" fontId="37" fillId="0" borderId="28" xfId="0" applyFont="1" applyBorder="1" applyProtection="1"/>
    <xf numFmtId="3" fontId="37" fillId="57" borderId="0" xfId="0" applyNumberFormat="1" applyFont="1" applyFill="1" applyBorder="1" applyAlignment="1" applyProtection="1">
      <alignment vertical="center"/>
      <protection locked="0"/>
    </xf>
    <xf numFmtId="3" fontId="37" fillId="57" borderId="0" xfId="0" applyNumberFormat="1" applyFont="1" applyFill="1" applyBorder="1" applyAlignment="1" applyProtection="1">
      <alignment vertical="center"/>
    </xf>
    <xf numFmtId="0" fontId="37" fillId="0" borderId="29" xfId="0" applyFont="1" applyBorder="1" applyProtection="1"/>
    <xf numFmtId="3" fontId="39" fillId="0" borderId="0" xfId="0" applyNumberFormat="1" applyFont="1" applyBorder="1" applyAlignment="1" applyProtection="1">
      <alignment horizontal="right"/>
      <protection locked="0"/>
    </xf>
    <xf numFmtId="3" fontId="15" fillId="0" borderId="0" xfId="0" applyNumberFormat="1" applyFont="1" applyBorder="1" applyProtection="1">
      <protection locked="0"/>
    </xf>
    <xf numFmtId="3" fontId="15" fillId="0" borderId="0" xfId="0" applyNumberFormat="1" applyFont="1" applyBorder="1" applyProtection="1"/>
    <xf numFmtId="3" fontId="39" fillId="0" borderId="0" xfId="0" applyNumberFormat="1" applyFont="1" applyFill="1" applyBorder="1" applyAlignment="1" applyProtection="1">
      <alignment horizontal="right"/>
    </xf>
    <xf numFmtId="3" fontId="39" fillId="0" borderId="0" xfId="0" applyNumberFormat="1" applyFont="1" applyBorder="1" applyAlignment="1" applyProtection="1">
      <alignment horizontal="right"/>
    </xf>
    <xf numFmtId="167" fontId="40" fillId="0" borderId="0" xfId="0" applyNumberFormat="1" applyFont="1" applyBorder="1" applyAlignment="1" applyProtection="1">
      <alignment horizontal="center" vertical="center"/>
    </xf>
    <xf numFmtId="14" fontId="41" fillId="0" borderId="0" xfId="0" applyNumberFormat="1" applyFont="1" applyFill="1" applyBorder="1" applyAlignment="1" applyProtection="1">
      <alignment horizontal="left"/>
      <protection locked="0"/>
    </xf>
    <xf numFmtId="0" fontId="37" fillId="0" borderId="30" xfId="0" applyFont="1" applyBorder="1" applyProtection="1"/>
    <xf numFmtId="3" fontId="39" fillId="0" borderId="31" xfId="0" applyNumberFormat="1" applyFont="1" applyBorder="1" applyAlignment="1" applyProtection="1">
      <alignment horizontal="right"/>
      <protection locked="0"/>
    </xf>
    <xf numFmtId="3" fontId="38" fillId="0" borderId="31" xfId="0" applyNumberFormat="1" applyFont="1" applyFill="1" applyBorder="1" applyAlignment="1" applyProtection="1">
      <alignment horizontal="left" vertical="center"/>
      <protection locked="0"/>
    </xf>
    <xf numFmtId="3" fontId="38" fillId="0" borderId="31" xfId="0" applyNumberFormat="1" applyFont="1" applyBorder="1" applyAlignment="1" applyProtection="1">
      <alignment horizontal="right"/>
      <protection locked="0"/>
    </xf>
    <xf numFmtId="3" fontId="38" fillId="0" borderId="31" xfId="0" applyNumberFormat="1" applyFont="1" applyBorder="1" applyAlignment="1" applyProtection="1">
      <alignment horizontal="right"/>
    </xf>
    <xf numFmtId="3" fontId="15" fillId="0" borderId="31" xfId="0" applyNumberFormat="1" applyFont="1" applyBorder="1" applyProtection="1"/>
    <xf numFmtId="3" fontId="38" fillId="0" borderId="31" xfId="0" applyNumberFormat="1" applyFont="1" applyBorder="1" applyProtection="1">
      <protection locked="0"/>
    </xf>
    <xf numFmtId="0" fontId="37" fillId="0" borderId="32" xfId="0" applyFont="1" applyBorder="1" applyProtection="1"/>
    <xf numFmtId="0" fontId="37" fillId="0" borderId="0" xfId="0" applyFont="1" applyBorder="1" applyProtection="1">
      <protection locked="0"/>
    </xf>
    <xf numFmtId="0" fontId="37" fillId="0" borderId="37" xfId="0" applyFont="1" applyBorder="1" applyProtection="1"/>
    <xf numFmtId="0" fontId="37" fillId="0" borderId="37" xfId="0" applyFont="1" applyFill="1" applyBorder="1" applyProtection="1"/>
    <xf numFmtId="3" fontId="37" fillId="57" borderId="3" xfId="0" applyNumberFormat="1" applyFont="1" applyFill="1" applyBorder="1" applyAlignment="1" applyProtection="1">
      <alignment horizontal="left" vertical="top"/>
      <protection locked="0"/>
    </xf>
    <xf numFmtId="3" fontId="37" fillId="57" borderId="3" xfId="0" applyNumberFormat="1" applyFont="1" applyFill="1" applyBorder="1" applyAlignment="1" applyProtection="1">
      <alignment horizontal="left" vertical="top"/>
    </xf>
    <xf numFmtId="0" fontId="40" fillId="0" borderId="29" xfId="0" applyFont="1" applyBorder="1" applyAlignment="1" applyProtection="1">
      <alignment vertical="center"/>
    </xf>
    <xf numFmtId="0" fontId="40" fillId="0" borderId="0" xfId="0" applyFont="1" applyBorder="1" applyAlignment="1" applyProtection="1">
      <alignment vertical="center"/>
    </xf>
    <xf numFmtId="9" fontId="37" fillId="57" borderId="33" xfId="1" applyFont="1" applyFill="1" applyBorder="1" applyAlignment="1" applyProtection="1">
      <alignment horizontal="left" vertical="center" wrapText="1"/>
    </xf>
    <xf numFmtId="9" fontId="37" fillId="57" borderId="33" xfId="1" applyFont="1" applyFill="1" applyBorder="1" applyAlignment="1" applyProtection="1">
      <alignment horizontal="left" vertical="center"/>
    </xf>
    <xf numFmtId="9" fontId="37" fillId="57" borderId="33" xfId="1" applyFont="1" applyFill="1" applyBorder="1" applyAlignment="1" applyProtection="1">
      <alignment horizontal="left" vertical="top"/>
    </xf>
    <xf numFmtId="9" fontId="37" fillId="57" borderId="2" xfId="1" applyFont="1" applyFill="1" applyBorder="1" applyAlignment="1" applyProtection="1">
      <alignment horizontal="left" vertical="center" wrapText="1"/>
    </xf>
    <xf numFmtId="9" fontId="15" fillId="0" borderId="38" xfId="1" applyNumberFormat="1" applyFont="1" applyFill="1" applyBorder="1" applyAlignment="1" applyProtection="1">
      <alignment horizontal="center" vertical="center" wrapText="1"/>
    </xf>
    <xf numFmtId="9" fontId="15" fillId="0" borderId="39" xfId="1" applyNumberFormat="1" applyFont="1" applyFill="1" applyBorder="1" applyAlignment="1" applyProtection="1">
      <alignment horizontal="center" vertical="center" wrapText="1"/>
    </xf>
    <xf numFmtId="9" fontId="15" fillId="0" borderId="40" xfId="1" applyNumberFormat="1" applyFont="1" applyFill="1" applyBorder="1" applyAlignment="1" applyProtection="1">
      <alignment horizontal="center" vertical="center" wrapText="1"/>
    </xf>
    <xf numFmtId="3" fontId="37" fillId="0" borderId="31" xfId="0" applyNumberFormat="1" applyFont="1" applyBorder="1" applyAlignment="1" applyProtection="1">
      <alignment horizontal="left" vertical="center"/>
      <protection locked="0"/>
    </xf>
    <xf numFmtId="3" fontId="37" fillId="0" borderId="31" xfId="0" applyNumberFormat="1" applyFont="1" applyBorder="1" applyAlignment="1" applyProtection="1">
      <alignment horizontal="left" vertical="center"/>
    </xf>
    <xf numFmtId="0" fontId="37" fillId="0" borderId="46" xfId="0" applyFont="1" applyBorder="1" applyProtection="1"/>
    <xf numFmtId="0" fontId="37" fillId="0" borderId="0" xfId="0" applyFont="1" applyFill="1" applyBorder="1" applyProtection="1"/>
    <xf numFmtId="3" fontId="37" fillId="0" borderId="27" xfId="0" applyNumberFormat="1" applyFont="1" applyBorder="1" applyAlignment="1" applyProtection="1">
      <alignment horizontal="left" vertical="center"/>
      <protection locked="0"/>
    </xf>
    <xf numFmtId="3" fontId="37" fillId="0" borderId="27" xfId="0" applyNumberFormat="1" applyFont="1" applyBorder="1" applyAlignment="1" applyProtection="1">
      <alignment horizontal="left" vertical="center"/>
    </xf>
    <xf numFmtId="3" fontId="37" fillId="57" borderId="34" xfId="0" applyNumberFormat="1" applyFont="1" applyFill="1" applyBorder="1" applyAlignment="1" applyProtection="1">
      <alignment horizontal="left" vertical="top" wrapText="1"/>
      <protection locked="0"/>
    </xf>
    <xf numFmtId="3" fontId="37" fillId="57" borderId="33" xfId="0" applyNumberFormat="1" applyFont="1" applyFill="1" applyBorder="1" applyAlignment="1" applyProtection="1">
      <alignment horizontal="left" vertical="top"/>
      <protection locked="0"/>
    </xf>
    <xf numFmtId="9" fontId="37" fillId="57" borderId="33" xfId="1" applyFont="1" applyFill="1" applyBorder="1" applyAlignment="1" applyProtection="1">
      <alignment horizontal="left" vertical="top" wrapText="1"/>
      <protection locked="0"/>
    </xf>
    <xf numFmtId="9" fontId="37" fillId="57" borderId="33" xfId="1" applyFont="1" applyFill="1" applyBorder="1" applyAlignment="1" applyProtection="1">
      <alignment horizontal="left" vertical="top" wrapText="1"/>
    </xf>
    <xf numFmtId="9" fontId="37" fillId="57" borderId="35" xfId="1" applyFont="1" applyFill="1" applyBorder="1" applyAlignment="1" applyProtection="1">
      <alignment horizontal="left" vertical="top" wrapText="1"/>
    </xf>
    <xf numFmtId="0" fontId="37" fillId="0" borderId="0" xfId="0" applyFont="1" applyBorder="1" applyAlignment="1" applyProtection="1">
      <alignment vertical="center"/>
      <protection locked="0"/>
    </xf>
    <xf numFmtId="0" fontId="37" fillId="0" borderId="28" xfId="0" applyFont="1" applyBorder="1" applyAlignment="1" applyProtection="1">
      <alignment vertical="center"/>
      <protection locked="0"/>
    </xf>
    <xf numFmtId="9" fontId="43" fillId="0" borderId="18" xfId="1" applyFont="1" applyFill="1" applyBorder="1" applyAlignment="1" applyProtection="1">
      <alignment horizontal="center" vertical="center" wrapText="1"/>
      <protection locked="0"/>
    </xf>
    <xf numFmtId="9" fontId="38" fillId="0" borderId="18" xfId="1" applyNumberFormat="1" applyFont="1" applyFill="1" applyBorder="1" applyAlignment="1" applyProtection="1">
      <alignment horizontal="center" vertical="center" wrapText="1"/>
      <protection locked="0"/>
    </xf>
    <xf numFmtId="3" fontId="38" fillId="0" borderId="18" xfId="1" applyNumberFormat="1" applyFont="1" applyFill="1" applyBorder="1" applyAlignment="1" applyProtection="1">
      <alignment horizontal="center" vertical="center" wrapText="1"/>
      <protection locked="0"/>
    </xf>
    <xf numFmtId="0" fontId="40" fillId="0" borderId="29"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37" fillId="0" borderId="0" xfId="0" applyFont="1" applyAlignment="1" applyProtection="1">
      <alignment vertical="center"/>
      <protection locked="0"/>
    </xf>
    <xf numFmtId="0" fontId="37" fillId="0" borderId="0" xfId="0" applyFont="1" applyBorder="1" applyAlignment="1" applyProtection="1">
      <alignment vertical="center"/>
    </xf>
    <xf numFmtId="0" fontId="37" fillId="0" borderId="30" xfId="0" applyFont="1" applyBorder="1" applyAlignment="1" applyProtection="1">
      <alignment vertical="center"/>
    </xf>
    <xf numFmtId="3" fontId="37" fillId="0" borderId="31" xfId="0" applyNumberFormat="1" applyFont="1" applyBorder="1" applyAlignment="1" applyProtection="1">
      <alignment horizontal="center" vertical="center" wrapText="1"/>
      <protection locked="0"/>
    </xf>
    <xf numFmtId="3" fontId="37" fillId="0" borderId="31" xfId="0" applyNumberFormat="1" applyFont="1" applyBorder="1" applyAlignment="1" applyProtection="1">
      <alignment horizontal="left" vertical="center" wrapText="1"/>
      <protection locked="0"/>
    </xf>
    <xf numFmtId="3" fontId="37" fillId="0" borderId="31" xfId="0" applyNumberFormat="1" applyFont="1" applyBorder="1" applyAlignment="1" applyProtection="1">
      <alignment horizontal="left" vertical="center" wrapText="1"/>
    </xf>
    <xf numFmtId="9" fontId="38" fillId="0" borderId="31" xfId="1" applyNumberFormat="1" applyFont="1" applyFill="1" applyBorder="1" applyAlignment="1" applyProtection="1">
      <alignment horizontal="center" vertical="center" wrapText="1"/>
      <protection locked="0"/>
    </xf>
    <xf numFmtId="0" fontId="37" fillId="0" borderId="32" xfId="0" applyFont="1" applyBorder="1" applyAlignment="1" applyProtection="1">
      <alignment vertical="center"/>
    </xf>
    <xf numFmtId="0" fontId="37" fillId="0" borderId="0" xfId="0" applyFont="1" applyAlignment="1" applyProtection="1">
      <alignment vertical="center"/>
    </xf>
    <xf numFmtId="3" fontId="15" fillId="0" borderId="0" xfId="0" applyNumberFormat="1" applyFont="1" applyBorder="1" applyAlignment="1" applyProtection="1">
      <protection locked="0"/>
    </xf>
    <xf numFmtId="3" fontId="38" fillId="0" borderId="0" xfId="0" applyNumberFormat="1" applyFont="1" applyFill="1" applyBorder="1" applyAlignment="1" applyProtection="1">
      <alignment vertical="top"/>
    </xf>
    <xf numFmtId="0" fontId="37" fillId="0" borderId="0" xfId="0" applyFont="1" applyBorder="1" applyAlignment="1" applyProtection="1">
      <alignment horizontal="left"/>
    </xf>
    <xf numFmtId="2" fontId="38" fillId="0" borderId="0" xfId="1" applyNumberFormat="1" applyFont="1" applyFill="1" applyBorder="1" applyAlignment="1" applyProtection="1">
      <alignment horizontal="right" vertical="center" wrapText="1"/>
    </xf>
    <xf numFmtId="9" fontId="38" fillId="0" borderId="0" xfId="1" applyFont="1" applyFill="1" applyBorder="1" applyAlignment="1" applyProtection="1">
      <alignment horizontal="right" vertical="center" wrapText="1"/>
      <protection locked="0"/>
    </xf>
    <xf numFmtId="2" fontId="38" fillId="0" borderId="0" xfId="1" applyNumberFormat="1" applyFont="1" applyFill="1" applyBorder="1" applyAlignment="1" applyProtection="1">
      <alignment horizontal="right" vertical="center" wrapText="1"/>
      <protection locked="0"/>
    </xf>
    <xf numFmtId="3" fontId="34" fillId="0" borderId="18" xfId="0" applyNumberFormat="1" applyFont="1" applyBorder="1" applyAlignment="1" applyProtection="1">
      <alignment horizontal="center" vertical="center" wrapText="1"/>
      <protection locked="0"/>
    </xf>
    <xf numFmtId="3" fontId="34" fillId="0" borderId="19" xfId="0" applyNumberFormat="1" applyFont="1" applyFill="1" applyBorder="1" applyAlignment="1" applyProtection="1">
      <alignment vertical="top" wrapText="1"/>
      <protection locked="0"/>
    </xf>
    <xf numFmtId="167" fontId="34" fillId="0" borderId="18"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vertical="top"/>
      <protection locked="0"/>
    </xf>
    <xf numFmtId="3" fontId="3" fillId="0" borderId="0" xfId="0" applyNumberFormat="1" applyFont="1" applyFill="1" applyBorder="1" applyAlignment="1" applyProtection="1">
      <alignment vertical="top"/>
    </xf>
    <xf numFmtId="0" fontId="34" fillId="0" borderId="65" xfId="0" applyFont="1" applyBorder="1" applyAlignment="1">
      <alignment horizontal="left" vertical="top" wrapText="1"/>
    </xf>
    <xf numFmtId="0" fontId="35" fillId="0" borderId="0" xfId="0" applyFont="1" applyAlignment="1">
      <alignment vertical="center"/>
    </xf>
    <xf numFmtId="3" fontId="35" fillId="0" borderId="0" xfId="0" applyNumberFormat="1" applyFont="1" applyAlignment="1">
      <alignment horizontal="center" vertical="center" wrapText="1"/>
    </xf>
    <xf numFmtId="0" fontId="35" fillId="60" borderId="33" xfId="0" applyFont="1" applyFill="1" applyBorder="1" applyAlignment="1">
      <alignment horizontal="left" vertical="top" wrapText="1"/>
    </xf>
    <xf numFmtId="0" fontId="35" fillId="61" borderId="33" xfId="0" applyFont="1" applyFill="1" applyBorder="1" applyAlignment="1">
      <alignment horizontal="left" vertical="top" wrapText="1"/>
    </xf>
    <xf numFmtId="0" fontId="35" fillId="62" borderId="33" xfId="0" applyFont="1" applyFill="1" applyBorder="1" applyAlignment="1">
      <alignment horizontal="left" vertical="top" wrapText="1"/>
    </xf>
    <xf numFmtId="0" fontId="35" fillId="60" borderId="4" xfId="0" applyFont="1" applyFill="1" applyBorder="1" applyAlignment="1">
      <alignment horizontal="left" vertical="top" wrapText="1"/>
    </xf>
    <xf numFmtId="0" fontId="35" fillId="61" borderId="4" xfId="0" applyFont="1" applyFill="1" applyBorder="1" applyAlignment="1">
      <alignment horizontal="left" vertical="top" wrapText="1"/>
    </xf>
    <xf numFmtId="0" fontId="35" fillId="61" borderId="4" xfId="0" applyFont="1" applyFill="1" applyBorder="1" applyAlignment="1">
      <alignment horizontal="left" vertical="center"/>
    </xf>
    <xf numFmtId="0" fontId="35" fillId="61" borderId="4" xfId="0" applyFont="1" applyFill="1" applyBorder="1" applyAlignment="1">
      <alignment horizontal="left" vertical="center" wrapText="1"/>
    </xf>
    <xf numFmtId="0" fontId="35" fillId="62" borderId="4" xfId="0" applyFont="1" applyFill="1" applyBorder="1" applyAlignment="1">
      <alignment horizontal="left" vertical="top" wrapText="1"/>
    </xf>
    <xf numFmtId="0" fontId="35" fillId="0" borderId="65" xfId="0" applyFont="1" applyBorder="1" applyAlignment="1">
      <alignment horizontal="right" vertical="top" wrapText="1"/>
    </xf>
    <xf numFmtId="0" fontId="35" fillId="0" borderId="66" xfId="0" applyFont="1" applyBorder="1" applyAlignment="1">
      <alignment horizontal="left" vertical="top" wrapText="1"/>
    </xf>
    <xf numFmtId="0" fontId="35" fillId="0" borderId="65" xfId="0" applyFont="1" applyBorder="1" applyAlignment="1">
      <alignment horizontal="left" vertical="top" wrapText="1"/>
    </xf>
    <xf numFmtId="177" fontId="35" fillId="0" borderId="65" xfId="0" applyNumberFormat="1" applyFont="1" applyBorder="1" applyAlignment="1">
      <alignment horizontal="center" vertical="center"/>
    </xf>
    <xf numFmtId="0" fontId="35" fillId="0" borderId="65" xfId="0" applyFont="1" applyBorder="1" applyAlignment="1">
      <alignment vertical="center" wrapText="1"/>
    </xf>
    <xf numFmtId="0" fontId="35" fillId="0" borderId="67" xfId="0" applyFont="1" applyBorder="1" applyAlignment="1">
      <alignment horizontal="center" vertical="center" wrapText="1"/>
    </xf>
    <xf numFmtId="0" fontId="35" fillId="0" borderId="65" xfId="0" applyFont="1" applyBorder="1" applyAlignment="1">
      <alignment horizontal="center" vertical="center"/>
    </xf>
    <xf numFmtId="0" fontId="35" fillId="0" borderId="65" xfId="0" applyFont="1" applyBorder="1" applyAlignment="1">
      <alignment horizontal="left" vertical="center" wrapText="1"/>
    </xf>
    <xf numFmtId="0" fontId="35" fillId="0" borderId="65" xfId="0" applyFont="1" applyBorder="1" applyAlignment="1">
      <alignment horizontal="center" vertical="center" wrapText="1"/>
    </xf>
    <xf numFmtId="176" fontId="35" fillId="0" borderId="65" xfId="0" applyNumberFormat="1" applyFont="1" applyBorder="1" applyAlignment="1">
      <alignment horizontal="left" vertical="center"/>
    </xf>
    <xf numFmtId="0" fontId="35" fillId="0" borderId="68" xfId="0" applyFont="1" applyBorder="1" applyAlignment="1">
      <alignment vertical="top" wrapText="1"/>
    </xf>
    <xf numFmtId="177" fontId="35" fillId="0" borderId="68" xfId="0" applyNumberFormat="1" applyFont="1" applyBorder="1" applyAlignment="1">
      <alignment horizontal="center" vertical="center"/>
    </xf>
    <xf numFmtId="0" fontId="35" fillId="0" borderId="68" xfId="0" applyFont="1" applyBorder="1" applyAlignment="1">
      <alignment vertical="center" wrapText="1"/>
    </xf>
    <xf numFmtId="0" fontId="35" fillId="0" borderId="69"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68" xfId="0" applyFont="1" applyBorder="1" applyAlignment="1">
      <alignment horizontal="left" vertical="top" wrapText="1"/>
    </xf>
    <xf numFmtId="0" fontId="36" fillId="0" borderId="65" xfId="0" applyFont="1" applyBorder="1" applyAlignment="1">
      <alignment horizontal="center" vertical="center" wrapText="1"/>
    </xf>
    <xf numFmtId="175" fontId="36" fillId="0" borderId="65" xfId="0" applyNumberFormat="1" applyFont="1" applyBorder="1" applyAlignment="1">
      <alignment horizontal="center" vertical="center" wrapText="1"/>
    </xf>
    <xf numFmtId="175" fontId="35" fillId="0" borderId="65" xfId="0" applyNumberFormat="1" applyFont="1" applyBorder="1" applyAlignment="1">
      <alignment horizontal="center" vertical="center" wrapText="1"/>
    </xf>
    <xf numFmtId="175" fontId="36" fillId="0" borderId="68" xfId="0" applyNumberFormat="1" applyFont="1" applyBorder="1" applyAlignment="1">
      <alignment horizontal="center" vertical="center" wrapText="1"/>
    </xf>
    <xf numFmtId="175" fontId="35" fillId="0" borderId="68" xfId="0" applyNumberFormat="1" applyFont="1" applyBorder="1" applyAlignment="1">
      <alignment horizontal="center" vertical="center" wrapText="1"/>
    </xf>
    <xf numFmtId="0" fontId="33" fillId="0" borderId="55" xfId="0" applyFont="1" applyBorder="1" applyAlignment="1" applyProtection="1">
      <alignment horizontal="left" vertical="center" wrapText="1"/>
      <protection locked="0"/>
    </xf>
    <xf numFmtId="0" fontId="34" fillId="0" borderId="56" xfId="0" applyFont="1" applyBorder="1" applyProtection="1">
      <protection locked="0"/>
    </xf>
    <xf numFmtId="0" fontId="34" fillId="0" borderId="57" xfId="0" applyFont="1" applyBorder="1" applyProtection="1">
      <protection locked="0"/>
    </xf>
    <xf numFmtId="9" fontId="37" fillId="57" borderId="36" xfId="1" applyFont="1" applyFill="1" applyBorder="1" applyAlignment="1" applyProtection="1">
      <alignment horizontal="left" vertical="center" wrapText="1"/>
      <protection locked="0"/>
    </xf>
    <xf numFmtId="9" fontId="37" fillId="57" borderId="41" xfId="1" applyFont="1" applyFill="1" applyBorder="1" applyAlignment="1" applyProtection="1">
      <alignment horizontal="left" vertical="center" wrapText="1"/>
      <protection locked="0"/>
    </xf>
    <xf numFmtId="0" fontId="38" fillId="0" borderId="20" xfId="275" applyNumberFormat="1" applyFont="1" applyFill="1" applyBorder="1" applyAlignment="1" applyProtection="1">
      <alignment horizontal="center" vertical="center"/>
      <protection locked="0"/>
    </xf>
    <xf numFmtId="0" fontId="38" fillId="0" borderId="43" xfId="275" applyNumberFormat="1" applyFont="1" applyFill="1" applyBorder="1" applyAlignment="1" applyProtection="1">
      <alignment horizontal="center" vertical="center"/>
      <protection locked="0"/>
    </xf>
    <xf numFmtId="0" fontId="38" fillId="0" borderId="21" xfId="275" applyNumberFormat="1" applyFont="1" applyFill="1" applyBorder="1" applyAlignment="1" applyProtection="1">
      <alignment horizontal="center" vertical="center"/>
      <protection locked="0"/>
    </xf>
    <xf numFmtId="0" fontId="38" fillId="0" borderId="22" xfId="275" applyNumberFormat="1" applyFont="1" applyFill="1" applyBorder="1" applyAlignment="1" applyProtection="1">
      <alignment horizontal="center" vertical="center"/>
      <protection locked="0"/>
    </xf>
    <xf numFmtId="0" fontId="38" fillId="0" borderId="0" xfId="275" applyNumberFormat="1" applyFont="1" applyFill="1" applyBorder="1" applyAlignment="1" applyProtection="1">
      <alignment horizontal="center" vertical="center"/>
      <protection locked="0"/>
    </xf>
    <xf numFmtId="0" fontId="38" fillId="0" borderId="23" xfId="275" applyNumberFormat="1" applyFont="1" applyFill="1" applyBorder="1" applyAlignment="1" applyProtection="1">
      <alignment horizontal="center" vertical="center"/>
      <protection locked="0"/>
    </xf>
    <xf numFmtId="0" fontId="38" fillId="0" borderId="24" xfId="275" applyNumberFormat="1" applyFont="1" applyFill="1" applyBorder="1" applyAlignment="1" applyProtection="1">
      <alignment horizontal="center" vertical="center"/>
      <protection locked="0"/>
    </xf>
    <xf numFmtId="0" fontId="38" fillId="0" borderId="44" xfId="275" applyNumberFormat="1" applyFont="1" applyFill="1" applyBorder="1" applyAlignment="1" applyProtection="1">
      <alignment horizontal="center" vertical="center"/>
      <protection locked="0"/>
    </xf>
    <xf numFmtId="0" fontId="38" fillId="0" borderId="25" xfId="275" applyNumberFormat="1" applyFont="1" applyFill="1" applyBorder="1" applyAlignment="1" applyProtection="1">
      <alignment horizontal="center" vertical="center"/>
      <protection locked="0"/>
    </xf>
    <xf numFmtId="9" fontId="15" fillId="0" borderId="18" xfId="1" applyNumberFormat="1" applyFont="1" applyFill="1" applyBorder="1" applyAlignment="1" applyProtection="1">
      <alignment horizontal="center" vertical="center" wrapText="1"/>
    </xf>
    <xf numFmtId="9" fontId="15" fillId="0" borderId="38" xfId="1" applyNumberFormat="1" applyFont="1" applyFill="1" applyBorder="1" applyAlignment="1" applyProtection="1">
      <alignment horizontal="center" vertical="center" wrapText="1"/>
    </xf>
    <xf numFmtId="9" fontId="15" fillId="0" borderId="39" xfId="1" applyNumberFormat="1" applyFont="1" applyFill="1" applyBorder="1" applyAlignment="1" applyProtection="1">
      <alignment horizontal="center" vertical="center" wrapText="1"/>
    </xf>
    <xf numFmtId="9" fontId="15" fillId="0" borderId="40" xfId="1" applyNumberFormat="1" applyFont="1" applyFill="1" applyBorder="1" applyAlignment="1" applyProtection="1">
      <alignment horizontal="center" vertical="center" wrapText="1"/>
    </xf>
    <xf numFmtId="9" fontId="42" fillId="0" borderId="18" xfId="1" applyNumberFormat="1" applyFont="1" applyFill="1" applyBorder="1" applyAlignment="1" applyProtection="1">
      <alignment horizontal="center" vertical="center" wrapText="1"/>
    </xf>
    <xf numFmtId="9" fontId="42" fillId="0" borderId="38" xfId="1" applyNumberFormat="1" applyFont="1" applyFill="1" applyBorder="1" applyAlignment="1" applyProtection="1">
      <alignment horizontal="center" vertical="center" wrapText="1"/>
    </xf>
    <xf numFmtId="9" fontId="42" fillId="0" borderId="39" xfId="1" applyNumberFormat="1" applyFont="1" applyFill="1" applyBorder="1" applyAlignment="1" applyProtection="1">
      <alignment horizontal="center" vertical="center" wrapText="1"/>
    </xf>
    <xf numFmtId="9" fontId="42" fillId="0" borderId="40" xfId="1" applyNumberFormat="1" applyFont="1" applyFill="1" applyBorder="1" applyAlignment="1" applyProtection="1">
      <alignment horizontal="center" vertical="center" wrapText="1"/>
    </xf>
    <xf numFmtId="0" fontId="35" fillId="61" borderId="64" xfId="0" applyFont="1" applyFill="1" applyBorder="1" applyAlignment="1">
      <alignment horizontal="left" vertical="top" wrapText="1"/>
    </xf>
    <xf numFmtId="0" fontId="34" fillId="0" borderId="34" xfId="0" applyFont="1" applyBorder="1"/>
    <xf numFmtId="0" fontId="34" fillId="0" borderId="2" xfId="0" applyFont="1" applyBorder="1"/>
    <xf numFmtId="0" fontId="44" fillId="59" borderId="0" xfId="0" applyFont="1" applyFill="1" applyAlignment="1">
      <alignment horizontal="left"/>
    </xf>
    <xf numFmtId="0" fontId="34" fillId="0" borderId="0" xfId="0" applyFont="1"/>
    <xf numFmtId="0" fontId="45" fillId="60" borderId="61" xfId="0" applyFont="1" applyFill="1" applyBorder="1" applyAlignment="1">
      <alignment horizontal="left" vertical="top" wrapText="1"/>
    </xf>
    <xf numFmtId="0" fontId="34" fillId="0" borderId="62" xfId="0" applyFont="1" applyBorder="1"/>
    <xf numFmtId="0" fontId="34" fillId="0" borderId="63" xfId="0" applyFont="1" applyBorder="1"/>
    <xf numFmtId="0" fontId="45" fillId="61" borderId="61" xfId="0" applyFont="1" applyFill="1" applyBorder="1" applyAlignment="1">
      <alignment horizontal="left" vertical="top" wrapText="1"/>
    </xf>
    <xf numFmtId="0" fontId="45" fillId="62" borderId="61" xfId="0" applyFont="1" applyFill="1" applyBorder="1" applyAlignment="1">
      <alignment horizontal="left" vertical="top" wrapText="1"/>
    </xf>
    <xf numFmtId="0" fontId="29" fillId="2" borderId="17" xfId="0" applyFont="1" applyFill="1" applyBorder="1" applyAlignment="1">
      <alignment horizontal="center"/>
    </xf>
    <xf numFmtId="0" fontId="2" fillId="0" borderId="53"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cellXfs>
  <cellStyles count="634">
    <cellStyle name="%" xfId="2"/>
    <cellStyle name="% 2" xfId="3"/>
    <cellStyle name="20% - Ênfase1 2" xfId="4"/>
    <cellStyle name="20% - Ênfase1 2 2" xfId="5"/>
    <cellStyle name="20% - Ênfase2 2" xfId="6"/>
    <cellStyle name="20% - Ênfase3 2" xfId="7"/>
    <cellStyle name="20% - Ênfase4 2" xfId="8"/>
    <cellStyle name="20% - Ênfase4 2 2" xfId="9"/>
    <cellStyle name="20% - Ênfase5 2" xfId="10"/>
    <cellStyle name="20% - Ênfase5 2 2" xfId="11"/>
    <cellStyle name="20% - Ênfase6 2" xfId="12"/>
    <cellStyle name="20% - Ênfase6 2 2" xfId="13"/>
    <cellStyle name="20% - Énfasis1" xfId="14"/>
    <cellStyle name="20% - Énfasis1 2" xfId="15"/>
    <cellStyle name="20% - Énfasis1 2 2" xfId="16"/>
    <cellStyle name="20% - Énfasis1 3" xfId="17"/>
    <cellStyle name="20% - Énfasis2" xfId="18"/>
    <cellStyle name="20% - Énfasis2 2" xfId="19"/>
    <cellStyle name="20% - Énfasis2 2 2" xfId="20"/>
    <cellStyle name="20% - Énfasis2 3" xfId="21"/>
    <cellStyle name="20% - Énfasis3" xfId="22"/>
    <cellStyle name="20% - Énfasis3 2" xfId="23"/>
    <cellStyle name="20% - Énfasis3 2 2" xfId="24"/>
    <cellStyle name="20% - Énfasis3 3" xfId="25"/>
    <cellStyle name="20% - Énfasis4" xfId="26"/>
    <cellStyle name="20% - Énfasis4 2" xfId="27"/>
    <cellStyle name="20% - Énfasis4 2 2" xfId="28"/>
    <cellStyle name="20% - Énfasis4 3" xfId="29"/>
    <cellStyle name="20% - Énfasis5" xfId="30"/>
    <cellStyle name="20% - Énfasis5 2" xfId="31"/>
    <cellStyle name="20% - Énfasis5 2 2" xfId="32"/>
    <cellStyle name="20% - Énfasis5 3" xfId="33"/>
    <cellStyle name="20% - Énfasis6" xfId="34"/>
    <cellStyle name="20% - Énfasis6 2" xfId="35"/>
    <cellStyle name="20% - Énfasis6 2 2" xfId="36"/>
    <cellStyle name="20% - Énfasis6 3" xfId="37"/>
    <cellStyle name="40% - Ênfase1 2" xfId="38"/>
    <cellStyle name="40% - Ênfase2 2" xfId="39"/>
    <cellStyle name="40% - Ênfase3 2" xfId="40"/>
    <cellStyle name="40% - Ênfase4 2" xfId="41"/>
    <cellStyle name="40% - Ênfase4 2 2" xfId="42"/>
    <cellStyle name="40% - Ênfase5 2" xfId="43"/>
    <cellStyle name="40% - Ênfase6 2" xfId="44"/>
    <cellStyle name="40% - Énfasis1" xfId="45"/>
    <cellStyle name="40% - Énfasis1 2" xfId="46"/>
    <cellStyle name="40% - Énfasis1 2 2" xfId="47"/>
    <cellStyle name="40% - Énfasis1 3" xfId="48"/>
    <cellStyle name="40% - Énfasis2" xfId="49"/>
    <cellStyle name="40% - Énfasis2 2" xfId="50"/>
    <cellStyle name="40% - Énfasis2 2 2" xfId="51"/>
    <cellStyle name="40% - Énfasis2 3" xfId="52"/>
    <cellStyle name="40% - Énfasis3" xfId="53"/>
    <cellStyle name="40% - Énfasis3 2" xfId="54"/>
    <cellStyle name="40% - Énfasis3 2 2" xfId="55"/>
    <cellStyle name="40% - Énfasis3 3" xfId="56"/>
    <cellStyle name="40% - Énfasis4" xfId="57"/>
    <cellStyle name="40% - Énfasis4 2" xfId="58"/>
    <cellStyle name="40% - Énfasis4 2 2" xfId="59"/>
    <cellStyle name="40% - Énfasis4 3" xfId="60"/>
    <cellStyle name="40% - Énfasis5" xfId="61"/>
    <cellStyle name="40% - Énfasis5 2" xfId="62"/>
    <cellStyle name="40% - Énfasis5 2 2" xfId="63"/>
    <cellStyle name="40% - Énfasis5 3" xfId="64"/>
    <cellStyle name="40% - Énfasis6" xfId="65"/>
    <cellStyle name="40% - Énfasis6 2" xfId="66"/>
    <cellStyle name="40% - Énfasis6 2 2" xfId="67"/>
    <cellStyle name="40% - Énfasis6 3" xfId="68"/>
    <cellStyle name="60% - Ênfase1 2" xfId="69"/>
    <cellStyle name="60% - Ênfase1 2 2" xfId="70"/>
    <cellStyle name="60% - Ênfase2 2" xfId="71"/>
    <cellStyle name="60% - Ênfase3 2" xfId="72"/>
    <cellStyle name="60% - Ênfase4 2" xfId="73"/>
    <cellStyle name="60% - Ênfase5 2" xfId="74"/>
    <cellStyle name="60% - Ênfase6 2" xfId="75"/>
    <cellStyle name="60% - Énfasis1" xfId="76"/>
    <cellStyle name="60% - Énfasis1 2" xfId="77"/>
    <cellStyle name="60% - Énfasis2" xfId="78"/>
    <cellStyle name="60% - Énfasis2 2" xfId="79"/>
    <cellStyle name="60% - Énfasis3" xfId="80"/>
    <cellStyle name="60% - Énfasis3 2" xfId="81"/>
    <cellStyle name="60% - Énfasis4" xfId="82"/>
    <cellStyle name="60% - Énfasis4 2" xfId="83"/>
    <cellStyle name="60% - Énfasis5" xfId="84"/>
    <cellStyle name="60% - Énfasis5 2" xfId="85"/>
    <cellStyle name="60% - Énfasis6" xfId="86"/>
    <cellStyle name="60% - Énfasis6 2" xfId="87"/>
    <cellStyle name="active" xfId="88"/>
    <cellStyle name="active 2" xfId="89"/>
    <cellStyle name="Bom 2" xfId="90"/>
    <cellStyle name="Buena" xfId="91"/>
    <cellStyle name="Buena 2" xfId="92"/>
    <cellStyle name="Cálculo 2" xfId="93"/>
    <cellStyle name="Cálculo 2 2" xfId="94"/>
    <cellStyle name="Cálculo 2 2 2" xfId="606"/>
    <cellStyle name="Cálculo 2 3" xfId="95"/>
    <cellStyle name="Cálculo 2 3 2" xfId="607"/>
    <cellStyle name="Cálculo 2 4" xfId="96"/>
    <cellStyle name="Cálculo 2 4 2" xfId="608"/>
    <cellStyle name="Cálculo 2 5" xfId="605"/>
    <cellStyle name="Cálculo 3" xfId="97"/>
    <cellStyle name="Cálculo 3 2" xfId="609"/>
    <cellStyle name="Cálculo 4" xfId="98"/>
    <cellStyle name="Cálculo 4 2" xfId="610"/>
    <cellStyle name="Cálculo 5" xfId="99"/>
    <cellStyle name="Cálculo 5 2" xfId="611"/>
    <cellStyle name="Campo do Assistente de dados" xfId="100"/>
    <cellStyle name="Canto do Assistente de dados" xfId="101"/>
    <cellStyle name="Categoria do Assistente de dados" xfId="102"/>
    <cellStyle name="Celda de comprobación" xfId="103"/>
    <cellStyle name="Celda de comprobación 2" xfId="104"/>
    <cellStyle name="Celda vinculada" xfId="105"/>
    <cellStyle name="Celda vinculada 2" xfId="106"/>
    <cellStyle name="Célula de Verificação 2" xfId="107"/>
    <cellStyle name="Célula Vinculada 2" xfId="108"/>
    <cellStyle name="Comma 10" xfId="109"/>
    <cellStyle name="Comma 10 2" xfId="110"/>
    <cellStyle name="Comma 11" xfId="111"/>
    <cellStyle name="Comma 11 2" xfId="112"/>
    <cellStyle name="Comma 12" xfId="113"/>
    <cellStyle name="Comma 12 2" xfId="114"/>
    <cellStyle name="Comma 13" xfId="115"/>
    <cellStyle name="Comma 13 2" xfId="116"/>
    <cellStyle name="Comma 14" xfId="117"/>
    <cellStyle name="Comma 14 2" xfId="118"/>
    <cellStyle name="Comma 15" xfId="119"/>
    <cellStyle name="Comma 15 2" xfId="120"/>
    <cellStyle name="Comma 16" xfId="121"/>
    <cellStyle name="Comma 16 2" xfId="122"/>
    <cellStyle name="Comma 17" xfId="123"/>
    <cellStyle name="Comma 17 2" xfId="124"/>
    <cellStyle name="Comma 18" xfId="125"/>
    <cellStyle name="Comma 18 2" xfId="126"/>
    <cellStyle name="Comma 19" xfId="127"/>
    <cellStyle name="Comma 19 2" xfId="128"/>
    <cellStyle name="Comma 2" xfId="129"/>
    <cellStyle name="Comma 2 2" xfId="130"/>
    <cellStyle name="Comma 20" xfId="131"/>
    <cellStyle name="Comma 20 2" xfId="132"/>
    <cellStyle name="Comma 21" xfId="133"/>
    <cellStyle name="Comma 21 2" xfId="134"/>
    <cellStyle name="Comma 22" xfId="135"/>
    <cellStyle name="Comma 3" xfId="136"/>
    <cellStyle name="Comma 3 2" xfId="137"/>
    <cellStyle name="Comma 4" xfId="138"/>
    <cellStyle name="Comma 4 2" xfId="139"/>
    <cellStyle name="Comma 5" xfId="140"/>
    <cellStyle name="Comma 5 2" xfId="141"/>
    <cellStyle name="Comma 6" xfId="142"/>
    <cellStyle name="Comma 6 2" xfId="143"/>
    <cellStyle name="Comma 7" xfId="144"/>
    <cellStyle name="Comma 7 2" xfId="145"/>
    <cellStyle name="Comma 8" xfId="146"/>
    <cellStyle name="Comma 8 2" xfId="147"/>
    <cellStyle name="Comma 9" xfId="148"/>
    <cellStyle name="Comma 9 2" xfId="149"/>
    <cellStyle name="Currency 2" xfId="150"/>
    <cellStyle name="Currency 3" xfId="151"/>
    <cellStyle name="date" xfId="152"/>
    <cellStyle name="Encabezado 4" xfId="153"/>
    <cellStyle name="Encabezado 4 2" xfId="154"/>
    <cellStyle name="Ênfase1 2" xfId="155"/>
    <cellStyle name="Ênfase1 2 2" xfId="156"/>
    <cellStyle name="Ênfase2 2" xfId="157"/>
    <cellStyle name="Ênfase3 2" xfId="158"/>
    <cellStyle name="Ênfase3 2 2" xfId="159"/>
    <cellStyle name="Ênfase4 2" xfId="160"/>
    <cellStyle name="Ênfase5 2" xfId="161"/>
    <cellStyle name="Ênfase6 2" xfId="162"/>
    <cellStyle name="Énfasis1" xfId="163"/>
    <cellStyle name="Énfasis1 2" xfId="164"/>
    <cellStyle name="Énfasis2" xfId="165"/>
    <cellStyle name="Énfasis2 2" xfId="166"/>
    <cellStyle name="Énfasis3" xfId="167"/>
    <cellStyle name="Énfasis3 2" xfId="168"/>
    <cellStyle name="Énfasis4" xfId="169"/>
    <cellStyle name="Énfasis4 2" xfId="170"/>
    <cellStyle name="Énfasis5" xfId="171"/>
    <cellStyle name="Énfasis5 2" xfId="172"/>
    <cellStyle name="Énfasis6" xfId="173"/>
    <cellStyle name="Énfasis6 2" xfId="174"/>
    <cellStyle name="Entrada 2" xfId="175"/>
    <cellStyle name="Entrada 2 2" xfId="176"/>
    <cellStyle name="Entrada 2 2 2" xfId="613"/>
    <cellStyle name="Entrada 2 3" xfId="177"/>
    <cellStyle name="Entrada 2 3 2" xfId="614"/>
    <cellStyle name="Entrada 2 4" xfId="178"/>
    <cellStyle name="Entrada 2 4 2" xfId="615"/>
    <cellStyle name="Entrada 2 5" xfId="612"/>
    <cellStyle name="Entrada 3" xfId="179"/>
    <cellStyle name="Entrada 3 2" xfId="616"/>
    <cellStyle name="Entrada 4" xfId="180"/>
    <cellStyle name="Entrada 4 2" xfId="617"/>
    <cellStyle name="Entrada 5" xfId="181"/>
    <cellStyle name="Entrada 5 2" xfId="618"/>
    <cellStyle name="Excel Built-in Normal" xfId="633"/>
    <cellStyle name="Excel_BuiltIn_Comma" xfId="182"/>
    <cellStyle name="Grey" xfId="183"/>
    <cellStyle name="Header1" xfId="184"/>
    <cellStyle name="Header1 2" xfId="185"/>
    <cellStyle name="Header2" xfId="186"/>
    <cellStyle name="Header2 2" xfId="187"/>
    <cellStyle name="Header2 2 2" xfId="620"/>
    <cellStyle name="Header2 3" xfId="619"/>
    <cellStyle name="Hyperlink 2" xfId="188"/>
    <cellStyle name="Hyperlink 2 2" xfId="189"/>
    <cellStyle name="Incorrecto" xfId="190"/>
    <cellStyle name="Incorrecto 2" xfId="191"/>
    <cellStyle name="Incorreto 2" xfId="192"/>
    <cellStyle name="Input [yellow]" xfId="193"/>
    <cellStyle name="Input [yellow] 2" xfId="621"/>
    <cellStyle name="Moeda 2" xfId="632"/>
    <cellStyle name="Neutra 2" xfId="194"/>
    <cellStyle name="Normal" xfId="0" builtinId="0"/>
    <cellStyle name="Normal - Style1" xfId="195"/>
    <cellStyle name="Normal - Style1 2" xfId="196"/>
    <cellStyle name="Normal - Style1 3" xfId="197"/>
    <cellStyle name="Normal - Style1 4" xfId="198"/>
    <cellStyle name="Normal - Style1 5" xfId="199"/>
    <cellStyle name="Normal - Style1 6" xfId="200"/>
    <cellStyle name="Normal - Style1 7" xfId="201"/>
    <cellStyle name="Normal - Style1 8" xfId="202"/>
    <cellStyle name="Normal - Style1 9" xfId="203"/>
    <cellStyle name="Normal 10" xfId="204"/>
    <cellStyle name="Normal 10 2" xfId="205"/>
    <cellStyle name="Normal 2" xfId="206"/>
    <cellStyle name="Normal 2 2" xfId="207"/>
    <cellStyle name="Normal 2 2 2" xfId="208"/>
    <cellStyle name="Normal 2 2 2 2" xfId="209"/>
    <cellStyle name="Normal 2 2 2 2 2" xfId="210"/>
    <cellStyle name="Normal 2 2 2 3" xfId="211"/>
    <cellStyle name="Normal 2 2 2 4" xfId="212"/>
    <cellStyle name="Normal 2 2 3" xfId="213"/>
    <cellStyle name="Normal 2 2 3 2" xfId="214"/>
    <cellStyle name="Normal 2 2 4" xfId="215"/>
    <cellStyle name="Normal 2 2 5" xfId="216"/>
    <cellStyle name="Normal 2 3" xfId="217"/>
    <cellStyle name="Normal 2 3 2" xfId="218"/>
    <cellStyle name="Normal 2 3 2 2" xfId="219"/>
    <cellStyle name="Normal 2 3 3" xfId="220"/>
    <cellStyle name="Normal 2 3 4" xfId="221"/>
    <cellStyle name="Normal 2 4" xfId="222"/>
    <cellStyle name="Normal 2 4 2" xfId="223"/>
    <cellStyle name="Normal 2 5" xfId="224"/>
    <cellStyle name="Normal 2 6" xfId="225"/>
    <cellStyle name="Normal 2_Tem_ProjectResourceRegister_TechEdited_616" xfId="226"/>
    <cellStyle name="Normal 3" xfId="227"/>
    <cellStyle name="Normal 3 2" xfId="228"/>
    <cellStyle name="Normal 3 2 2" xfId="229"/>
    <cellStyle name="Normal 3 2 2 2" xfId="230"/>
    <cellStyle name="Normal 3 2 2 2 2" xfId="231"/>
    <cellStyle name="Normal 3 2 2 2 2 2" xfId="232"/>
    <cellStyle name="Normal 3 2 2 2 3" xfId="233"/>
    <cellStyle name="Normal 3 2 2 2 4" xfId="234"/>
    <cellStyle name="Normal 3 2 2 3" xfId="235"/>
    <cellStyle name="Normal 3 2 2 3 2" xfId="236"/>
    <cellStyle name="Normal 3 2 2 4" xfId="237"/>
    <cellStyle name="Normal 3 2 2 5" xfId="238"/>
    <cellStyle name="Normal 3 2 3" xfId="239"/>
    <cellStyle name="Normal 3 2 3 2" xfId="240"/>
    <cellStyle name="Normal 3 2 3 2 2" xfId="241"/>
    <cellStyle name="Normal 3 2 3 2 2 2" xfId="242"/>
    <cellStyle name="Normal 3 2 3 2 3" xfId="243"/>
    <cellStyle name="Normal 3 2 3 3" xfId="244"/>
    <cellStyle name="Normal 3 2 3 3 2" xfId="245"/>
    <cellStyle name="Normal 3 2 3 4" xfId="246"/>
    <cellStyle name="Normal 3 2 3 5" xfId="247"/>
    <cellStyle name="Normal 3 2 4" xfId="248"/>
    <cellStyle name="Normal 3 2 4 2" xfId="249"/>
    <cellStyle name="Normal 3 2 4 2 2" xfId="250"/>
    <cellStyle name="Normal 3 2 4 3" xfId="251"/>
    <cellStyle name="Normal 3 2 5" xfId="252"/>
    <cellStyle name="Normal 3 2 5 2" xfId="253"/>
    <cellStyle name="Normal 3 2 6" xfId="254"/>
    <cellStyle name="Normal 3 2 7" xfId="255"/>
    <cellStyle name="Normal 3 3" xfId="256"/>
    <cellStyle name="Normal 3 3 2" xfId="257"/>
    <cellStyle name="Normal 3 3 2 2" xfId="258"/>
    <cellStyle name="Normal 3 3 2 2 2" xfId="259"/>
    <cellStyle name="Normal 3 3 2 3" xfId="260"/>
    <cellStyle name="Normal 3 3 2 4" xfId="261"/>
    <cellStyle name="Normal 3 3 3" xfId="262"/>
    <cellStyle name="Normal 3 3 3 2" xfId="263"/>
    <cellStyle name="Normal 3 3 4" xfId="264"/>
    <cellStyle name="Normal 3 3 5" xfId="265"/>
    <cellStyle name="Normal 3 4" xfId="266"/>
    <cellStyle name="Normal 3 4 2" xfId="267"/>
    <cellStyle name="Normal 3 4 2 2" xfId="268"/>
    <cellStyle name="Normal 3 4 3" xfId="269"/>
    <cellStyle name="Normal 3 4 4" xfId="270"/>
    <cellStyle name="Normal 3 5" xfId="271"/>
    <cellStyle name="Normal 3 5 2" xfId="272"/>
    <cellStyle name="Normal 3 6" xfId="273"/>
    <cellStyle name="Normal 3 7" xfId="274"/>
    <cellStyle name="Normal 4" xfId="275"/>
    <cellStyle name="Normal 4 2" xfId="276"/>
    <cellStyle name="Normal 4 2 2" xfId="277"/>
    <cellStyle name="Normal 4 3" xfId="278"/>
    <cellStyle name="Normal 4 3 2" xfId="279"/>
    <cellStyle name="Normal 4 4" xfId="280"/>
    <cellStyle name="Normal 5" xfId="281"/>
    <cellStyle name="Normal 5 2" xfId="282"/>
    <cellStyle name="Normal 6" xfId="283"/>
    <cellStyle name="Normal 6 2" xfId="284"/>
    <cellStyle name="Normal 7" xfId="285"/>
    <cellStyle name="Normal 8" xfId="286"/>
    <cellStyle name="Normal 9" xfId="287"/>
    <cellStyle name="Nota 2" xfId="288"/>
    <cellStyle name="Nota 2 2" xfId="622"/>
    <cellStyle name="Notas" xfId="289"/>
    <cellStyle name="Notas 2" xfId="290"/>
    <cellStyle name="Notas 2 2" xfId="624"/>
    <cellStyle name="Notas 3" xfId="623"/>
    <cellStyle name="Novo1" xfId="291"/>
    <cellStyle name="Novo1 2" xfId="292"/>
    <cellStyle name="Novo1 2 2" xfId="626"/>
    <cellStyle name="Novo1 3" xfId="625"/>
    <cellStyle name="nr_label" xfId="293"/>
    <cellStyle name="Percent [2]" xfId="294"/>
    <cellStyle name="Percent [2] 2" xfId="295"/>
    <cellStyle name="Percent [2] 3" xfId="296"/>
    <cellStyle name="Percent [2] 4" xfId="297"/>
    <cellStyle name="Percent [2] 5" xfId="298"/>
    <cellStyle name="Percent [2] 6" xfId="299"/>
    <cellStyle name="Percent [2] 7" xfId="300"/>
    <cellStyle name="Percent [2] 8" xfId="301"/>
    <cellStyle name="Percent [2] 9" xfId="302"/>
    <cellStyle name="Percent 10" xfId="303"/>
    <cellStyle name="Percent 100" xfId="304"/>
    <cellStyle name="Percent 101" xfId="305"/>
    <cellStyle name="Percent 102" xfId="306"/>
    <cellStyle name="Percent 103" xfId="307"/>
    <cellStyle name="Percent 104" xfId="308"/>
    <cellStyle name="Percent 105" xfId="309"/>
    <cellStyle name="Percent 106" xfId="310"/>
    <cellStyle name="Percent 107" xfId="311"/>
    <cellStyle name="Percent 108" xfId="312"/>
    <cellStyle name="Percent 109" xfId="313"/>
    <cellStyle name="Percent 11" xfId="314"/>
    <cellStyle name="Percent 110" xfId="315"/>
    <cellStyle name="Percent 111" xfId="316"/>
    <cellStyle name="Percent 112" xfId="317"/>
    <cellStyle name="Percent 113" xfId="318"/>
    <cellStyle name="Percent 114" xfId="319"/>
    <cellStyle name="Percent 115" xfId="320"/>
    <cellStyle name="Percent 116" xfId="321"/>
    <cellStyle name="Percent 117" xfId="322"/>
    <cellStyle name="Percent 118" xfId="323"/>
    <cellStyle name="Percent 119" xfId="324"/>
    <cellStyle name="Percent 12" xfId="325"/>
    <cellStyle name="Percent 120" xfId="326"/>
    <cellStyle name="Percent 121" xfId="327"/>
    <cellStyle name="Percent 122" xfId="328"/>
    <cellStyle name="Percent 123" xfId="329"/>
    <cellStyle name="Percent 124" xfId="330"/>
    <cellStyle name="Percent 125" xfId="331"/>
    <cellStyle name="Percent 126" xfId="332"/>
    <cellStyle name="Percent 127" xfId="333"/>
    <cellStyle name="Percent 128" xfId="334"/>
    <cellStyle name="Percent 129" xfId="335"/>
    <cellStyle name="Percent 13" xfId="336"/>
    <cellStyle name="Percent 130" xfId="337"/>
    <cellStyle name="Percent 131" xfId="338"/>
    <cellStyle name="Percent 132" xfId="339"/>
    <cellStyle name="Percent 133" xfId="340"/>
    <cellStyle name="Percent 134" xfId="341"/>
    <cellStyle name="Percent 135" xfId="342"/>
    <cellStyle name="Percent 136" xfId="343"/>
    <cellStyle name="Percent 137" xfId="344"/>
    <cellStyle name="Percent 138" xfId="345"/>
    <cellStyle name="Percent 139" xfId="346"/>
    <cellStyle name="Percent 14" xfId="347"/>
    <cellStyle name="Percent 140" xfId="348"/>
    <cellStyle name="Percent 141" xfId="349"/>
    <cellStyle name="Percent 142" xfId="350"/>
    <cellStyle name="Percent 143" xfId="351"/>
    <cellStyle name="Percent 144" xfId="352"/>
    <cellStyle name="Percent 145" xfId="353"/>
    <cellStyle name="Percent 146" xfId="354"/>
    <cellStyle name="Percent 147" xfId="355"/>
    <cellStyle name="Percent 148" xfId="356"/>
    <cellStyle name="Percent 149" xfId="357"/>
    <cellStyle name="Percent 15" xfId="358"/>
    <cellStyle name="Percent 150" xfId="359"/>
    <cellStyle name="Percent 151" xfId="360"/>
    <cellStyle name="Percent 152" xfId="361"/>
    <cellStyle name="Percent 153" xfId="362"/>
    <cellStyle name="Percent 154" xfId="363"/>
    <cellStyle name="Percent 155" xfId="364"/>
    <cellStyle name="Percent 156" xfId="365"/>
    <cellStyle name="Percent 157" xfId="366"/>
    <cellStyle name="Percent 158" xfId="367"/>
    <cellStyle name="Percent 159" xfId="368"/>
    <cellStyle name="Percent 16" xfId="369"/>
    <cellStyle name="Percent 160" xfId="370"/>
    <cellStyle name="Percent 161" xfId="371"/>
    <cellStyle name="Percent 162" xfId="372"/>
    <cellStyle name="Percent 163" xfId="373"/>
    <cellStyle name="Percent 164" xfId="374"/>
    <cellStyle name="Percent 165" xfId="375"/>
    <cellStyle name="Percent 166" xfId="376"/>
    <cellStyle name="Percent 167" xfId="377"/>
    <cellStyle name="Percent 168" xfId="378"/>
    <cellStyle name="Percent 169" xfId="379"/>
    <cellStyle name="Percent 17" xfId="380"/>
    <cellStyle name="Percent 170" xfId="381"/>
    <cellStyle name="Percent 171" xfId="382"/>
    <cellStyle name="Percent 172" xfId="383"/>
    <cellStyle name="Percent 173" xfId="384"/>
    <cellStyle name="Percent 174" xfId="385"/>
    <cellStyle name="Percent 175" xfId="386"/>
    <cellStyle name="Percent 176" xfId="387"/>
    <cellStyle name="Percent 177" xfId="388"/>
    <cellStyle name="Percent 178" xfId="389"/>
    <cellStyle name="Percent 179" xfId="390"/>
    <cellStyle name="Percent 18" xfId="391"/>
    <cellStyle name="Percent 180" xfId="392"/>
    <cellStyle name="Percent 181" xfId="393"/>
    <cellStyle name="Percent 182" xfId="394"/>
    <cellStyle name="Percent 183" xfId="395"/>
    <cellStyle name="Percent 184" xfId="396"/>
    <cellStyle name="Percent 185" xfId="397"/>
    <cellStyle name="Percent 186" xfId="398"/>
    <cellStyle name="Percent 187" xfId="399"/>
    <cellStyle name="Percent 188" xfId="400"/>
    <cellStyle name="Percent 189" xfId="401"/>
    <cellStyle name="Percent 19" xfId="402"/>
    <cellStyle name="Percent 190" xfId="403"/>
    <cellStyle name="Percent 191" xfId="404"/>
    <cellStyle name="Percent 192" xfId="405"/>
    <cellStyle name="Percent 193" xfId="406"/>
    <cellStyle name="Percent 194" xfId="407"/>
    <cellStyle name="Percent 195" xfId="408"/>
    <cellStyle name="Percent 196" xfId="409"/>
    <cellStyle name="Percent 197" xfId="410"/>
    <cellStyle name="Percent 198" xfId="411"/>
    <cellStyle name="Percent 199" xfId="412"/>
    <cellStyle name="Percent 2" xfId="413"/>
    <cellStyle name="Percent 20" xfId="414"/>
    <cellStyle name="Percent 200" xfId="415"/>
    <cellStyle name="Percent 201" xfId="416"/>
    <cellStyle name="Percent 202" xfId="417"/>
    <cellStyle name="Percent 203" xfId="418"/>
    <cellStyle name="Percent 204" xfId="419"/>
    <cellStyle name="Percent 205" xfId="420"/>
    <cellStyle name="Percent 206" xfId="421"/>
    <cellStyle name="Percent 207" xfId="422"/>
    <cellStyle name="Percent 208" xfId="423"/>
    <cellStyle name="Percent 209" xfId="424"/>
    <cellStyle name="Percent 21" xfId="425"/>
    <cellStyle name="Percent 210" xfId="426"/>
    <cellStyle name="Percent 211" xfId="427"/>
    <cellStyle name="Percent 212" xfId="428"/>
    <cellStyle name="Percent 213" xfId="429"/>
    <cellStyle name="Percent 214" xfId="430"/>
    <cellStyle name="Percent 215" xfId="431"/>
    <cellStyle name="Percent 216" xfId="432"/>
    <cellStyle name="Percent 217" xfId="433"/>
    <cellStyle name="Percent 218" xfId="434"/>
    <cellStyle name="Percent 219" xfId="435"/>
    <cellStyle name="Percent 22" xfId="436"/>
    <cellStyle name="Percent 220" xfId="437"/>
    <cellStyle name="Percent 221" xfId="438"/>
    <cellStyle name="Percent 222" xfId="439"/>
    <cellStyle name="Percent 223" xfId="440"/>
    <cellStyle name="Percent 224" xfId="441"/>
    <cellStyle name="Percent 225" xfId="442"/>
    <cellStyle name="Percent 226" xfId="443"/>
    <cellStyle name="Percent 227" xfId="444"/>
    <cellStyle name="Percent 228" xfId="445"/>
    <cellStyle name="Percent 229" xfId="446"/>
    <cellStyle name="Percent 23" xfId="447"/>
    <cellStyle name="Percent 230" xfId="448"/>
    <cellStyle name="Percent 231" xfId="449"/>
    <cellStyle name="Percent 232" xfId="450"/>
    <cellStyle name="Percent 233" xfId="451"/>
    <cellStyle name="Percent 234" xfId="452"/>
    <cellStyle name="Percent 235" xfId="453"/>
    <cellStyle name="Percent 236" xfId="454"/>
    <cellStyle name="Percent 237" xfId="455"/>
    <cellStyle name="Percent 238" xfId="456"/>
    <cellStyle name="Percent 239" xfId="457"/>
    <cellStyle name="Percent 24" xfId="458"/>
    <cellStyle name="Percent 240" xfId="459"/>
    <cellStyle name="Percent 241" xfId="460"/>
    <cellStyle name="Percent 25" xfId="461"/>
    <cellStyle name="Percent 26" xfId="462"/>
    <cellStyle name="Percent 27" xfId="463"/>
    <cellStyle name="Percent 28" xfId="464"/>
    <cellStyle name="Percent 29" xfId="465"/>
    <cellStyle name="Percent 3" xfId="466"/>
    <cellStyle name="Percent 30" xfId="467"/>
    <cellStyle name="Percent 31" xfId="468"/>
    <cellStyle name="Percent 32" xfId="469"/>
    <cellStyle name="Percent 33" xfId="470"/>
    <cellStyle name="Percent 34" xfId="471"/>
    <cellStyle name="Percent 35" xfId="472"/>
    <cellStyle name="Percent 36" xfId="473"/>
    <cellStyle name="Percent 37" xfId="474"/>
    <cellStyle name="Percent 38" xfId="475"/>
    <cellStyle name="Percent 39" xfId="476"/>
    <cellStyle name="Percent 4" xfId="477"/>
    <cellStyle name="Percent 40" xfId="478"/>
    <cellStyle name="Percent 41" xfId="479"/>
    <cellStyle name="Percent 42" xfId="480"/>
    <cellStyle name="Percent 43" xfId="481"/>
    <cellStyle name="Percent 44" xfId="482"/>
    <cellStyle name="Percent 45" xfId="483"/>
    <cellStyle name="Percent 46" xfId="484"/>
    <cellStyle name="Percent 47" xfId="485"/>
    <cellStyle name="Percent 48" xfId="486"/>
    <cellStyle name="Percent 49" xfId="487"/>
    <cellStyle name="Percent 5" xfId="488"/>
    <cellStyle name="Percent 50" xfId="489"/>
    <cellStyle name="Percent 51" xfId="490"/>
    <cellStyle name="Percent 52" xfId="491"/>
    <cellStyle name="Percent 53" xfId="492"/>
    <cellStyle name="Percent 54" xfId="493"/>
    <cellStyle name="Percent 55" xfId="494"/>
    <cellStyle name="Percent 56" xfId="495"/>
    <cellStyle name="Percent 57" xfId="496"/>
    <cellStyle name="Percent 58" xfId="497"/>
    <cellStyle name="Percent 59" xfId="498"/>
    <cellStyle name="Percent 6" xfId="499"/>
    <cellStyle name="Percent 60" xfId="500"/>
    <cellStyle name="Percent 61" xfId="501"/>
    <cellStyle name="Percent 62" xfId="502"/>
    <cellStyle name="Percent 63" xfId="503"/>
    <cellStyle name="Percent 64" xfId="504"/>
    <cellStyle name="Percent 65" xfId="505"/>
    <cellStyle name="Percent 66" xfId="506"/>
    <cellStyle name="Percent 67" xfId="507"/>
    <cellStyle name="Percent 68" xfId="508"/>
    <cellStyle name="Percent 69" xfId="509"/>
    <cellStyle name="Percent 7" xfId="510"/>
    <cellStyle name="Percent 70" xfId="511"/>
    <cellStyle name="Percent 71" xfId="512"/>
    <cellStyle name="Percent 72" xfId="513"/>
    <cellStyle name="Percent 73" xfId="514"/>
    <cellStyle name="Percent 74" xfId="515"/>
    <cellStyle name="Percent 75" xfId="516"/>
    <cellStyle name="Percent 76" xfId="517"/>
    <cellStyle name="Percent 77" xfId="518"/>
    <cellStyle name="Percent 78" xfId="519"/>
    <cellStyle name="Percent 79" xfId="520"/>
    <cellStyle name="Percent 8" xfId="521"/>
    <cellStyle name="Percent 80" xfId="522"/>
    <cellStyle name="Percent 81" xfId="523"/>
    <cellStyle name="Percent 82" xfId="524"/>
    <cellStyle name="Percent 83" xfId="525"/>
    <cellStyle name="Percent 84" xfId="526"/>
    <cellStyle name="Percent 85" xfId="527"/>
    <cellStyle name="Percent 86" xfId="528"/>
    <cellStyle name="Percent 87" xfId="529"/>
    <cellStyle name="Percent 88" xfId="530"/>
    <cellStyle name="Percent 89" xfId="531"/>
    <cellStyle name="Percent 9" xfId="532"/>
    <cellStyle name="Percent 90" xfId="533"/>
    <cellStyle name="Percent 91" xfId="534"/>
    <cellStyle name="Percent 92" xfId="535"/>
    <cellStyle name="Percent 93" xfId="536"/>
    <cellStyle name="Percent 94" xfId="537"/>
    <cellStyle name="Percent 95" xfId="538"/>
    <cellStyle name="Percent 96" xfId="539"/>
    <cellStyle name="Percent 97" xfId="540"/>
    <cellStyle name="Percent 98" xfId="541"/>
    <cellStyle name="Percent 99" xfId="542"/>
    <cellStyle name="Porcentagem" xfId="1" builtinId="5"/>
    <cellStyle name="Porcentagem 2" xfId="543"/>
    <cellStyle name="Porcentagem 2 2" xfId="544"/>
    <cellStyle name="Porcentagem 2 3" xfId="545"/>
    <cellStyle name="Porcentagem 2 4" xfId="546"/>
    <cellStyle name="Porcentagem 2 5" xfId="547"/>
    <cellStyle name="Porcentagem 3" xfId="548"/>
    <cellStyle name="Porcentagem 4" xfId="549"/>
    <cellStyle name="Porcentagem 4 2" xfId="550"/>
    <cellStyle name="PSChar" xfId="551"/>
    <cellStyle name="PSChar 2" xfId="552"/>
    <cellStyle name="Resultado do Assistente de dados" xfId="553"/>
    <cellStyle name="Saída 2" xfId="554"/>
    <cellStyle name="Saída 2 2" xfId="555"/>
    <cellStyle name="Saída 2 2 2" xfId="628"/>
    <cellStyle name="Saída 2 3" xfId="627"/>
    <cellStyle name="Salida" xfId="556"/>
    <cellStyle name="Salida 2" xfId="557"/>
    <cellStyle name="Salida 2 2" xfId="630"/>
    <cellStyle name="Salida 3" xfId="629"/>
    <cellStyle name="Texto de advertencia" xfId="558"/>
    <cellStyle name="Texto de advertencia 2" xfId="559"/>
    <cellStyle name="Texto de Aviso 2" xfId="560"/>
    <cellStyle name="Texto explicativo 2" xfId="561"/>
    <cellStyle name="Texto Explicativo 2 10" xfId="562"/>
    <cellStyle name="Texto explicativo 2 2" xfId="563"/>
    <cellStyle name="Texto Explicativo 2 3" xfId="564"/>
    <cellStyle name="Texto Explicativo 2 4" xfId="565"/>
    <cellStyle name="Texto Explicativo 2 5" xfId="566"/>
    <cellStyle name="Texto Explicativo 2 6" xfId="567"/>
    <cellStyle name="Texto Explicativo 2 7" xfId="568"/>
    <cellStyle name="Texto Explicativo 2 8" xfId="569"/>
    <cellStyle name="Texto Explicativo 2 9" xfId="570"/>
    <cellStyle name="Texto explicativo 3" xfId="571"/>
    <cellStyle name="Texto explicativo 4" xfId="572"/>
    <cellStyle name="Texto explicativo 5" xfId="573"/>
    <cellStyle name="Título 1 1" xfId="574"/>
    <cellStyle name="Título 1 2" xfId="575"/>
    <cellStyle name="Título 1 2 2" xfId="576"/>
    <cellStyle name="Título 1 2 3" xfId="577"/>
    <cellStyle name="Título 1 2 4" xfId="578"/>
    <cellStyle name="Título 1 3" xfId="579"/>
    <cellStyle name="Título 1 4" xfId="580"/>
    <cellStyle name="Título 2 2" xfId="581"/>
    <cellStyle name="Título 2 2 2" xfId="582"/>
    <cellStyle name="Título 2 2 3" xfId="583"/>
    <cellStyle name="Título 2 3" xfId="584"/>
    <cellStyle name="Título 2 4" xfId="585"/>
    <cellStyle name="Título 3 2" xfId="586"/>
    <cellStyle name="Título 3 2 2" xfId="587"/>
    <cellStyle name="Título 3 2 3" xfId="588"/>
    <cellStyle name="Título 3 3" xfId="589"/>
    <cellStyle name="Título 3 4" xfId="590"/>
    <cellStyle name="Título 4 2" xfId="591"/>
    <cellStyle name="Título 4 3" xfId="592"/>
    <cellStyle name="Título 4 4" xfId="593"/>
    <cellStyle name="Título 4 5" xfId="594"/>
    <cellStyle name="Título 5" xfId="595"/>
    <cellStyle name="Título 6" xfId="596"/>
    <cellStyle name="Título 7" xfId="597"/>
    <cellStyle name="Título do Assistente de dados" xfId="598"/>
    <cellStyle name="Total 2" xfId="599"/>
    <cellStyle name="Total 2 2" xfId="631"/>
    <cellStyle name="Valor do Assistente de dados" xfId="600"/>
    <cellStyle name="Vírgula 2" xfId="601"/>
    <cellStyle name="Vírgula 2 2" xfId="602"/>
    <cellStyle name="Vírgula 2 3" xfId="603"/>
    <cellStyle name="Vírgula 3" xfId="604"/>
  </cellStyles>
  <dxfs count="83">
    <dxf>
      <fill>
        <patternFill patternType="solid">
          <fgColor rgb="FF92D050"/>
          <bgColor rgb="FF92D050"/>
        </patternFill>
      </fill>
    </dxf>
    <dxf>
      <fill>
        <patternFill patternType="solid">
          <fgColor rgb="FFFFFF00"/>
          <bgColor rgb="FFFFFF00"/>
        </patternFill>
      </fill>
    </dxf>
    <dxf>
      <fill>
        <patternFill patternType="solid">
          <fgColor theme="9"/>
          <bgColor theme="9"/>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theme="9"/>
          <bgColor theme="9"/>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theme="9"/>
          <bgColor theme="9"/>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theme="9"/>
          <bgColor theme="9"/>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ont>
        <color theme="0"/>
      </font>
      <fill>
        <patternFill patternType="solid">
          <fgColor rgb="FFFF0000"/>
          <bgColor rgb="FFFF00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FFFF66"/>
      <color rgb="FFFFFF00"/>
      <color rgb="FFFFCC00"/>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extLst xmlns:c16r2="http://schemas.microsoft.com/office/drawing/2015/06/chart">
              <c:ext xmlns:c16="http://schemas.microsoft.com/office/drawing/2014/chart" uri="{C3380CC4-5D6E-409C-BE32-E72D297353CC}">
                <c16:uniqueId val="{00000001-41D5-4851-8E44-A6D081B87BE2}"/>
              </c:ext>
            </c:extLst>
          </c:dPt>
          <c:dPt>
            <c:idx val="1"/>
            <c:bubble3D val="0"/>
            <c:spPr>
              <a:solidFill>
                <a:srgbClr val="FFCC00">
                  <a:alpha val="55000"/>
                </a:srgbClr>
              </a:solidFill>
              <a:ln w="73025" cap="flat" cmpd="sng">
                <a:noFill/>
              </a:ln>
            </c:spPr>
            <c:extLst xmlns:c16r2="http://schemas.microsoft.com/office/drawing/2015/06/chart">
              <c:ext xmlns:c16="http://schemas.microsoft.com/office/drawing/2014/chart" uri="{C3380CC4-5D6E-409C-BE32-E72D297353CC}">
                <c16:uniqueId val="{00000003-41D5-4851-8E44-A6D081B87BE2}"/>
              </c:ext>
            </c:extLst>
          </c:dPt>
          <c:dPt>
            <c:idx val="2"/>
            <c:bubble3D val="0"/>
            <c:spPr>
              <a:solidFill>
                <a:srgbClr val="00B050">
                  <a:alpha val="70000"/>
                </a:srgbClr>
              </a:solidFill>
              <a:ln w="73025">
                <a:noFill/>
              </a:ln>
            </c:spPr>
            <c:extLst xmlns:c16r2="http://schemas.microsoft.com/office/drawing/2015/06/chart">
              <c:ext xmlns:c16="http://schemas.microsoft.com/office/drawing/2014/chart" uri="{C3380CC4-5D6E-409C-BE32-E72D297353CC}">
                <c16:uniqueId val="{00000005-41D5-4851-8E44-A6D081B87BE2}"/>
              </c:ext>
            </c:extLst>
          </c:dPt>
          <c:dPt>
            <c:idx val="3"/>
            <c:bubble3D val="0"/>
            <c:spPr>
              <a:noFill/>
              <a:ln w="73025">
                <a:noFill/>
              </a:ln>
            </c:spPr>
            <c:extLst xmlns:c16r2="http://schemas.microsoft.com/office/drawing/2015/06/chart">
              <c:ext xmlns:c16="http://schemas.microsoft.com/office/drawing/2014/chart" uri="{C3380CC4-5D6E-409C-BE32-E72D297353CC}">
                <c16:uniqueId val="{00000007-41D5-4851-8E44-A6D081B87BE2}"/>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41D5-4851-8E44-A6D081B87BE2}"/>
            </c:ext>
          </c:extLst>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9511435037562451"/>
          <c:y val="0.26490472148853006"/>
          <c:w val="0.21091545375009943"/>
          <c:h val="0.31545760288393476"/>
        </c:manualLayout>
      </c:layout>
      <c:overlay val="0"/>
      <c:txPr>
        <a:bodyPr/>
        <a:lstStyle/>
        <a:p>
          <a:pPr>
            <a:defRPr sz="1200"/>
          </a:pPr>
          <a:endParaRPr lang="pt-BR"/>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extLst xmlns:c16r2="http://schemas.microsoft.com/office/drawing/2015/06/chart">
              <c:ext xmlns:c16="http://schemas.microsoft.com/office/drawing/2014/chart" uri="{C3380CC4-5D6E-409C-BE32-E72D297353CC}">
                <c16:uniqueId val="{00000001-B590-4A8D-8AF7-197B366026B4}"/>
              </c:ext>
            </c:extLst>
          </c:dPt>
          <c:dPt>
            <c:idx val="1"/>
            <c:bubble3D val="0"/>
            <c:spPr>
              <a:solidFill>
                <a:srgbClr val="FFCC00">
                  <a:alpha val="55000"/>
                </a:srgbClr>
              </a:solidFill>
              <a:ln w="12700" cap="flat" cmpd="sng">
                <a:solidFill>
                  <a:schemeClr val="bg1"/>
                </a:solidFill>
              </a:ln>
            </c:spPr>
            <c:extLst xmlns:c16r2="http://schemas.microsoft.com/office/drawing/2015/06/chart">
              <c:ext xmlns:c16="http://schemas.microsoft.com/office/drawing/2014/chart" uri="{C3380CC4-5D6E-409C-BE32-E72D297353CC}">
                <c16:uniqueId val="{00000003-B590-4A8D-8AF7-197B366026B4}"/>
              </c:ext>
            </c:extLst>
          </c:dPt>
          <c:dPt>
            <c:idx val="2"/>
            <c:bubble3D val="0"/>
            <c:spPr>
              <a:solidFill>
                <a:srgbClr val="00B050">
                  <a:alpha val="70000"/>
                </a:srgbClr>
              </a:solidFill>
              <a:ln w="12700">
                <a:solidFill>
                  <a:schemeClr val="bg1"/>
                </a:solidFill>
              </a:ln>
            </c:spPr>
            <c:extLst xmlns:c16r2="http://schemas.microsoft.com/office/drawing/2015/06/chart">
              <c:ext xmlns:c16="http://schemas.microsoft.com/office/drawing/2014/chart" uri="{C3380CC4-5D6E-409C-BE32-E72D297353CC}">
                <c16:uniqueId val="{00000005-B590-4A8D-8AF7-197B366026B4}"/>
              </c:ext>
            </c:extLst>
          </c:dPt>
          <c:dPt>
            <c:idx val="3"/>
            <c:bubble3D val="0"/>
            <c:spPr>
              <a:noFill/>
              <a:ln w="12700">
                <a:noFill/>
              </a:ln>
            </c:spPr>
            <c:extLst xmlns:c16r2="http://schemas.microsoft.com/office/drawing/2015/06/chart">
              <c:ext xmlns:c16="http://schemas.microsoft.com/office/drawing/2014/chart" uri="{C3380CC4-5D6E-409C-BE32-E72D297353CC}">
                <c16:uniqueId val="{00000007-B590-4A8D-8AF7-197B366026B4}"/>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B590-4A8D-8AF7-197B366026B4}"/>
            </c:ext>
          </c:extLst>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extLst xmlns:c16r2="http://schemas.microsoft.com/office/drawing/2015/06/chart">
              <c:ext xmlns:c16="http://schemas.microsoft.com/office/drawing/2014/chart" uri="{C3380CC4-5D6E-409C-BE32-E72D297353CC}">
                <c16:uniqueId val="{0000000A-B590-4A8D-8AF7-197B366026B4}"/>
              </c:ext>
            </c:extLst>
          </c:dPt>
          <c:dPt>
            <c:idx val="1"/>
            <c:bubble3D val="0"/>
            <c:spPr>
              <a:solidFill>
                <a:schemeClr val="tx1"/>
              </a:solidFill>
              <a:ln>
                <a:solidFill>
                  <a:schemeClr val="tx1"/>
                </a:solidFill>
              </a:ln>
            </c:spPr>
            <c:extLst xmlns:c16r2="http://schemas.microsoft.com/office/drawing/2015/06/chart">
              <c:ext xmlns:c16="http://schemas.microsoft.com/office/drawing/2014/chart" uri="{C3380CC4-5D6E-409C-BE32-E72D297353CC}">
                <c16:uniqueId val="{0000000C-B590-4A8D-8AF7-197B366026B4}"/>
              </c:ext>
            </c:extLst>
          </c:dPt>
          <c:dPt>
            <c:idx val="2"/>
            <c:bubble3D val="0"/>
            <c:spPr>
              <a:noFill/>
              <a:ln>
                <a:noFill/>
              </a:ln>
            </c:spPr>
            <c:extLst xmlns:c16r2="http://schemas.microsoft.com/office/drawing/2015/06/chart">
              <c:ext xmlns:c16="http://schemas.microsoft.com/office/drawing/2014/chart" uri="{C3380CC4-5D6E-409C-BE32-E72D297353CC}">
                <c16:uniqueId val="{0000000E-B590-4A8D-8AF7-197B366026B4}"/>
              </c:ext>
            </c:extLst>
          </c:dPt>
          <c:dLbls>
            <c:dLbl>
              <c:idx val="1"/>
              <c:layout/>
              <c:tx>
                <c:strRef>
                  <c:f>'Base dados pizza'!$K$3</c:f>
                  <c:strCache>
                    <c:ptCount val="1"/>
                    <c:pt idx="0">
                      <c:v>98%</c:v>
                    </c:pt>
                  </c:strCache>
                </c:strRef>
              </c:tx>
              <c:spPr/>
              <c:txPr>
                <a:bodyPr/>
                <a:lstStyle/>
                <a:p>
                  <a:pPr>
                    <a:defRPr sz="1800" b="1"/>
                  </a:pPr>
                  <a:endParaRPr lang="pt-B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{46231187-2258-4262-A484-DB88560A99E1}</c15:txfldGUID>
                      <c15:f>'Base dados pizza'!$K$3</c15:f>
                      <c15:dlblFieldTableCache>
                        <c:ptCount val="1"/>
                        <c:pt idx="0">
                          <c:v>98%</c:v>
                        </c:pt>
                      </c15:dlblFieldTableCache>
                    </c15:dlblFTEntry>
                  </c15:dlblFieldTable>
                  <c15:showDataLabelsRange val="0"/>
                </c:ext>
                <c:ext xmlns:c16="http://schemas.microsoft.com/office/drawing/2014/chart" uri="{C3380CC4-5D6E-409C-BE32-E72D297353CC}">
                  <c16:uniqueId val="{0000000C-B590-4A8D-8AF7-197B366026B4}"/>
                </c:ext>
              </c:extLst>
            </c:dLbl>
            <c:spPr>
              <a:noFill/>
              <a:ln>
                <a:noFill/>
              </a:ln>
              <a:effectLst/>
            </c:spPr>
            <c:txPr>
              <a:bodyPr/>
              <a:lstStyle/>
              <a:p>
                <a:pPr>
                  <a:defRPr sz="1800"/>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val>
            <c:numRef>
              <c:f>'Base dados pizza'!$J$3:$J$5</c:f>
              <c:numCache>
                <c:formatCode>0.0</c:formatCode>
                <c:ptCount val="3"/>
                <c:pt idx="0" formatCode="0">
                  <c:v>98.248188405797094</c:v>
                </c:pt>
                <c:pt idx="1">
                  <c:v>2.5</c:v>
                </c:pt>
                <c:pt idx="2">
                  <c:v>99.251811594202906</c:v>
                </c:pt>
              </c:numCache>
            </c:numRef>
          </c:val>
          <c:extLst xmlns:c16r2="http://schemas.microsoft.com/office/drawing/2015/06/chart">
            <c:ext xmlns:c16="http://schemas.microsoft.com/office/drawing/2014/chart" uri="{C3380CC4-5D6E-409C-BE32-E72D297353CC}">
              <c16:uniqueId val="{0000000F-B590-4A8D-8AF7-197B366026B4}"/>
            </c:ext>
          </c:extLst>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7</xdr:col>
      <xdr:colOff>800100</xdr:colOff>
      <xdr:row>16</xdr:row>
      <xdr:rowOff>9525</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XEP1016"/>
  <sheetViews>
    <sheetView showGridLines="0" tabSelected="1" zoomScaleNormal="100" zoomScaleSheetLayoutView="100" zoomScalePageLayoutView="40" workbookViewId="0"/>
  </sheetViews>
  <sheetFormatPr defaultColWidth="0" defaultRowHeight="15"/>
  <cols>
    <col min="1" max="2" width="0.85546875" style="38" customWidth="1"/>
    <col min="3" max="3" width="9.28515625" style="45" customWidth="1"/>
    <col min="4" max="4" width="43.5703125" style="45" customWidth="1"/>
    <col min="5" max="6" width="10.42578125" style="45" customWidth="1"/>
    <col min="7" max="7" width="15" style="38" customWidth="1"/>
    <col min="8" max="8" width="13.28515625" style="38" customWidth="1"/>
    <col min="9" max="9" width="17.140625" style="38" hidden="1" customWidth="1"/>
    <col min="10" max="14" width="17.85546875" style="38" hidden="1" customWidth="1"/>
    <col min="15" max="15" width="83" style="38" customWidth="1"/>
    <col min="16" max="16" width="0.85546875" style="38" customWidth="1"/>
    <col min="17" max="17" width="0.85546875" style="44" customWidth="1"/>
    <col min="18" max="19" width="9.140625" style="45" customWidth="1"/>
    <col min="20" max="23" width="11.140625" style="45" customWidth="1"/>
    <col min="24" max="25" width="23.7109375" style="46" bestFit="1"/>
    <col min="26" max="26" width="14.42578125" style="46" bestFit="1"/>
    <col min="27" max="27" width="14.28515625" style="46" bestFit="1"/>
    <col min="28" max="32" width="11.140625" style="46"/>
    <col min="33" max="33" width="12" style="46" bestFit="1"/>
    <col min="34" max="42" width="11.140625" style="46"/>
    <col min="43" max="43" width="11.140625" style="45" customWidth="1"/>
    <col min="44" max="53" width="11.140625" style="47" hidden="1"/>
    <col min="54" max="63" width="11.140625" style="38" hidden="1"/>
    <col min="64" max="78" width="11.140625" style="47" hidden="1"/>
    <col min="79" max="224" width="11.140625" style="38" hidden="1"/>
    <col min="225" max="236" width="11.140625" style="47" hidden="1"/>
    <col min="237" max="16136" width="11.140625" style="38" hidden="1"/>
    <col min="16137" max="16370" width="0" style="38" hidden="1"/>
    <col min="16371" max="16384" width="11.140625" style="38" hidden="1"/>
  </cols>
  <sheetData>
    <row r="1" spans="1:17" ht="7.5" customHeight="1">
      <c r="B1" s="39"/>
      <c r="C1" s="40"/>
      <c r="D1" s="41"/>
      <c r="E1" s="40"/>
      <c r="F1" s="40"/>
      <c r="G1" s="42"/>
      <c r="H1" s="42"/>
      <c r="I1" s="42"/>
      <c r="J1" s="42"/>
      <c r="K1" s="42"/>
      <c r="L1" s="42"/>
      <c r="M1" s="42"/>
      <c r="N1" s="42"/>
      <c r="O1" s="42"/>
      <c r="P1" s="43"/>
    </row>
    <row r="2" spans="1:17" ht="15" customHeight="1">
      <c r="A2" s="44"/>
      <c r="B2" s="48"/>
      <c r="C2" s="49"/>
      <c r="D2" s="49"/>
      <c r="E2" s="49"/>
      <c r="F2" s="49"/>
      <c r="G2" s="50" t="s">
        <v>22</v>
      </c>
      <c r="H2" s="50"/>
      <c r="I2" s="50"/>
      <c r="J2" s="50"/>
      <c r="K2" s="50"/>
      <c r="L2" s="50"/>
      <c r="M2" s="50"/>
      <c r="N2" s="50"/>
      <c r="O2" s="50"/>
      <c r="P2" s="51"/>
    </row>
    <row r="3" spans="1:17" ht="15" customHeight="1">
      <c r="A3" s="44"/>
      <c r="B3" s="48"/>
      <c r="C3" s="52" t="s">
        <v>21</v>
      </c>
      <c r="D3" s="53" t="s">
        <v>123</v>
      </c>
      <c r="E3" s="53"/>
      <c r="F3" s="53"/>
      <c r="G3" s="54"/>
      <c r="H3" s="55" t="s">
        <v>69</v>
      </c>
      <c r="I3" s="55"/>
      <c r="J3" s="56"/>
      <c r="K3" s="56"/>
      <c r="L3" s="56"/>
      <c r="M3" s="56"/>
      <c r="N3" s="57">
        <f>O3</f>
        <v>43707</v>
      </c>
      <c r="O3" s="58">
        <v>43707</v>
      </c>
      <c r="P3" s="51"/>
    </row>
    <row r="4" spans="1:17" ht="15" customHeight="1" thickBot="1">
      <c r="A4" s="44"/>
      <c r="B4" s="59"/>
      <c r="C4" s="60" t="s">
        <v>43</v>
      </c>
      <c r="D4" s="61" t="s">
        <v>124</v>
      </c>
      <c r="E4" s="62"/>
      <c r="F4" s="62"/>
      <c r="G4" s="63"/>
      <c r="H4" s="63" t="s">
        <v>49</v>
      </c>
      <c r="I4" s="63"/>
      <c r="J4" s="63"/>
      <c r="K4" s="63"/>
      <c r="L4" s="63"/>
      <c r="M4" s="63"/>
      <c r="N4" s="64"/>
      <c r="O4" s="65" t="s">
        <v>125</v>
      </c>
      <c r="P4" s="66"/>
    </row>
    <row r="5" spans="1:17" ht="15" customHeight="1" thickBot="1">
      <c r="A5" s="44"/>
      <c r="B5" s="44"/>
      <c r="C5" s="67"/>
      <c r="D5" s="67"/>
      <c r="E5" s="67"/>
      <c r="F5" s="67"/>
      <c r="G5" s="44"/>
      <c r="H5" s="44"/>
      <c r="I5" s="44"/>
      <c r="J5" s="44"/>
      <c r="K5" s="44"/>
      <c r="L5" s="44"/>
      <c r="M5" s="44"/>
      <c r="N5" s="68"/>
      <c r="O5" s="69"/>
      <c r="P5" s="44"/>
    </row>
    <row r="6" spans="1:17" ht="7.5" customHeight="1">
      <c r="A6" s="44"/>
      <c r="B6" s="39"/>
      <c r="C6" s="40"/>
      <c r="D6" s="40"/>
      <c r="E6" s="40"/>
      <c r="F6" s="40"/>
      <c r="G6" s="42"/>
      <c r="H6" s="42"/>
      <c r="I6" s="42"/>
      <c r="J6" s="42"/>
      <c r="K6" s="42"/>
      <c r="L6" s="42"/>
      <c r="M6" s="42"/>
      <c r="N6" s="42"/>
      <c r="O6" s="42"/>
      <c r="P6" s="43"/>
    </row>
    <row r="7" spans="1:17" ht="15" customHeight="1">
      <c r="A7" s="44"/>
      <c r="B7" s="48"/>
      <c r="C7" s="70" t="s">
        <v>41</v>
      </c>
      <c r="D7" s="70"/>
      <c r="E7" s="70"/>
      <c r="F7" s="70"/>
      <c r="G7" s="71"/>
      <c r="H7" s="71"/>
      <c r="I7" s="71"/>
      <c r="J7" s="71"/>
      <c r="K7" s="71"/>
      <c r="L7" s="71"/>
      <c r="M7" s="71"/>
      <c r="N7" s="71"/>
      <c r="O7" s="71"/>
      <c r="P7" s="72"/>
      <c r="Q7" s="73"/>
    </row>
    <row r="8" spans="1:17" ht="15" customHeight="1">
      <c r="B8" s="48"/>
      <c r="C8" s="154" t="s">
        <v>44</v>
      </c>
      <c r="D8" s="154"/>
      <c r="E8" s="154"/>
      <c r="F8" s="155"/>
      <c r="G8" s="74" t="s">
        <v>45</v>
      </c>
      <c r="H8" s="74" t="s">
        <v>46</v>
      </c>
      <c r="I8" s="74"/>
      <c r="J8" s="74"/>
      <c r="K8" s="75" t="s">
        <v>57</v>
      </c>
      <c r="L8" s="75"/>
      <c r="M8" s="75"/>
      <c r="N8" s="76" t="s">
        <v>56</v>
      </c>
      <c r="O8" s="77" t="s">
        <v>67</v>
      </c>
      <c r="P8" s="72"/>
      <c r="Q8" s="73"/>
    </row>
    <row r="9" spans="1:17" ht="40.5" customHeight="1">
      <c r="A9" s="44"/>
      <c r="B9" s="48"/>
      <c r="C9" s="156"/>
      <c r="D9" s="157"/>
      <c r="E9" s="157"/>
      <c r="F9" s="158"/>
      <c r="G9" s="169">
        <f>IF(OR($D$3="",$D$3="não há"),"-",'Base dados pizza'!A3)</f>
        <v>0.12927400468384076</v>
      </c>
      <c r="H9" s="170">
        <f ca="1">IF(OR($D$3="",$D$3="não há"),"-",'Base dados pizza'!B3)</f>
        <v>0.12700936768149884</v>
      </c>
      <c r="I9" s="78"/>
      <c r="J9" s="165"/>
      <c r="K9" s="165" t="e">
        <f>IF(OR(D3="",D3="não há"),"-",#REF!)</f>
        <v>#REF!</v>
      </c>
      <c r="L9" s="78"/>
      <c r="M9" s="78"/>
      <c r="N9" s="166" t="e">
        <f>IF(OR(D3="",D3="não há"),"-",#REF!)</f>
        <v>#REF!</v>
      </c>
      <c r="O9" s="151" t="s">
        <v>203</v>
      </c>
      <c r="P9" s="72"/>
      <c r="Q9" s="73"/>
    </row>
    <row r="10" spans="1:17" ht="40.5" customHeight="1">
      <c r="A10" s="44"/>
      <c r="B10" s="48"/>
      <c r="C10" s="159"/>
      <c r="D10" s="160"/>
      <c r="E10" s="160"/>
      <c r="F10" s="161"/>
      <c r="G10" s="169"/>
      <c r="H10" s="171"/>
      <c r="I10" s="79"/>
      <c r="J10" s="165"/>
      <c r="K10" s="165"/>
      <c r="L10" s="79"/>
      <c r="M10" s="79"/>
      <c r="N10" s="167"/>
      <c r="O10" s="152"/>
      <c r="P10" s="72"/>
      <c r="Q10" s="73"/>
    </row>
    <row r="11" spans="1:17" ht="40.5" customHeight="1">
      <c r="A11" s="44"/>
      <c r="B11" s="48"/>
      <c r="C11" s="159"/>
      <c r="D11" s="160"/>
      <c r="E11" s="160"/>
      <c r="F11" s="161"/>
      <c r="G11" s="169"/>
      <c r="H11" s="171"/>
      <c r="I11" s="79"/>
      <c r="J11" s="165"/>
      <c r="K11" s="165"/>
      <c r="L11" s="79"/>
      <c r="M11" s="79"/>
      <c r="N11" s="167"/>
      <c r="O11" s="152"/>
      <c r="P11" s="72"/>
      <c r="Q11" s="73"/>
    </row>
    <row r="12" spans="1:17" ht="40.5" customHeight="1">
      <c r="A12" s="44"/>
      <c r="B12" s="48"/>
      <c r="C12" s="159"/>
      <c r="D12" s="160"/>
      <c r="E12" s="160"/>
      <c r="F12" s="161"/>
      <c r="G12" s="169"/>
      <c r="H12" s="171"/>
      <c r="I12" s="79"/>
      <c r="J12" s="165"/>
      <c r="K12" s="165"/>
      <c r="L12" s="79"/>
      <c r="M12" s="79"/>
      <c r="N12" s="167"/>
      <c r="O12" s="152"/>
      <c r="P12" s="72"/>
      <c r="Q12" s="73"/>
    </row>
    <row r="13" spans="1:17" ht="40.5" customHeight="1">
      <c r="A13" s="44"/>
      <c r="B13" s="48"/>
      <c r="C13" s="162"/>
      <c r="D13" s="163"/>
      <c r="E13" s="163"/>
      <c r="F13" s="164"/>
      <c r="G13" s="169"/>
      <c r="H13" s="172"/>
      <c r="I13" s="80"/>
      <c r="J13" s="165"/>
      <c r="K13" s="165"/>
      <c r="L13" s="80"/>
      <c r="M13" s="80"/>
      <c r="N13" s="168"/>
      <c r="O13" s="153"/>
      <c r="P13" s="72"/>
      <c r="Q13" s="73"/>
    </row>
    <row r="14" spans="1:17" ht="7.5" customHeight="1" thickBot="1">
      <c r="A14" s="44"/>
      <c r="B14" s="59"/>
      <c r="C14" s="81"/>
      <c r="D14" s="81"/>
      <c r="E14" s="81"/>
      <c r="F14" s="81"/>
      <c r="G14" s="82"/>
      <c r="H14" s="82"/>
      <c r="I14" s="82"/>
      <c r="J14" s="82"/>
      <c r="K14" s="82"/>
      <c r="L14" s="82"/>
      <c r="M14" s="82"/>
      <c r="N14" s="82"/>
      <c r="O14" s="83"/>
      <c r="P14" s="66"/>
    </row>
    <row r="15" spans="1:17" ht="15" customHeight="1" thickBot="1">
      <c r="A15" s="44"/>
      <c r="B15" s="44"/>
      <c r="C15" s="67"/>
      <c r="D15" s="67"/>
      <c r="E15" s="67"/>
      <c r="F15" s="67"/>
      <c r="G15" s="44"/>
      <c r="H15" s="44"/>
      <c r="I15" s="44"/>
      <c r="J15" s="44"/>
      <c r="K15" s="44"/>
      <c r="L15" s="44"/>
      <c r="M15" s="44"/>
      <c r="N15" s="44"/>
      <c r="O15" s="84"/>
      <c r="P15" s="44"/>
    </row>
    <row r="16" spans="1:17" ht="7.5" customHeight="1">
      <c r="A16" s="44"/>
      <c r="B16" s="39"/>
      <c r="C16" s="85"/>
      <c r="D16" s="85"/>
      <c r="E16" s="85"/>
      <c r="F16" s="85"/>
      <c r="G16" s="86"/>
      <c r="H16" s="86"/>
      <c r="I16" s="86"/>
      <c r="J16" s="86"/>
      <c r="K16" s="86"/>
      <c r="L16" s="86"/>
      <c r="M16" s="86"/>
      <c r="N16" s="86"/>
      <c r="O16" s="42"/>
      <c r="P16" s="43"/>
    </row>
    <row r="17" spans="1:17" ht="15" customHeight="1">
      <c r="A17" s="44"/>
      <c r="B17" s="48"/>
      <c r="C17" s="70" t="s">
        <v>66</v>
      </c>
      <c r="D17" s="70"/>
      <c r="E17" s="70"/>
      <c r="F17" s="70"/>
      <c r="G17" s="71"/>
      <c r="H17" s="71"/>
      <c r="I17" s="71"/>
      <c r="J17" s="71"/>
      <c r="K17" s="71"/>
      <c r="L17" s="71"/>
      <c r="M17" s="71"/>
      <c r="N17" s="71"/>
      <c r="O17" s="71"/>
      <c r="P17" s="72"/>
      <c r="Q17" s="73"/>
    </row>
    <row r="18" spans="1:17" ht="32.25" customHeight="1">
      <c r="A18" s="44"/>
      <c r="B18" s="48"/>
      <c r="C18" s="87" t="s">
        <v>70</v>
      </c>
      <c r="D18" s="88" t="s">
        <v>50</v>
      </c>
      <c r="E18" s="89" t="s">
        <v>42</v>
      </c>
      <c r="F18" s="89" t="s">
        <v>34</v>
      </c>
      <c r="G18" s="90" t="s">
        <v>47</v>
      </c>
      <c r="H18" s="90" t="s">
        <v>54</v>
      </c>
      <c r="I18" s="90" t="s">
        <v>59</v>
      </c>
      <c r="J18" s="90" t="s">
        <v>55</v>
      </c>
      <c r="K18" s="90" t="s">
        <v>45</v>
      </c>
      <c r="L18" s="90" t="s">
        <v>0</v>
      </c>
      <c r="M18" s="90" t="s">
        <v>18</v>
      </c>
      <c r="N18" s="90" t="s">
        <v>64</v>
      </c>
      <c r="O18" s="91" t="s">
        <v>68</v>
      </c>
      <c r="P18" s="72"/>
      <c r="Q18" s="73"/>
    </row>
    <row r="19" spans="1:17" s="99" customFormat="1" ht="85.5">
      <c r="A19" s="92"/>
      <c r="B19" s="93"/>
      <c r="C19" s="114" t="s">
        <v>75</v>
      </c>
      <c r="D19" s="115" t="s">
        <v>76</v>
      </c>
      <c r="E19" s="33">
        <v>43677</v>
      </c>
      <c r="F19" s="34">
        <v>43708</v>
      </c>
      <c r="G19" s="116" t="s">
        <v>48</v>
      </c>
      <c r="H19" s="94">
        <f t="shared" ref="H19:H42" si="0">I19</f>
        <v>4</v>
      </c>
      <c r="I19" s="94">
        <f t="shared" ref="I19:I42" si="1">IF(G19="PREOCUPANTE",1,IF(G19="ATENÇÃO",2,IF(G19="ADEQUADO",3,IF(G19="CONCLUÍDO",4,""))))</f>
        <v>4</v>
      </c>
      <c r="J19" s="95">
        <f t="shared" ref="J19:J42" si="2">IF(G19="CONCLUÍDO",1,IF(G19="ADEQUADO",0.91*K19,IF(G19="ATENÇÃO",0.6*K19,IF(G19="PREOCUPANTE",0.5*K19))))</f>
        <v>1</v>
      </c>
      <c r="K19" s="95">
        <f t="shared" ref="K19:K42" ca="1" si="3">IF(OR(D19="",D19="não há"),"-",IFERROR(M19/L19,IF(F19&lt;=TODAY(),1,0)))</f>
        <v>1</v>
      </c>
      <c r="L19" s="96">
        <f>IF(OR(E19=0,F19=0),1,NETWORKDAYS(E19,F19,Feriados!$A$3:$A$100)*8)</f>
        <v>184</v>
      </c>
      <c r="M19" s="96">
        <f>IF($N$3&lt;E19,0,IF($N$3&gt;=F19,L19,NETWORKDAYS(E19,$N$3,Feriados!$A$3:$A$100)*8))</f>
        <v>184</v>
      </c>
      <c r="N19" s="96">
        <f t="shared" ref="N19:N42" si="4">J19*L19</f>
        <v>184</v>
      </c>
      <c r="O19" s="32" t="s">
        <v>204</v>
      </c>
      <c r="P19" s="97"/>
      <c r="Q19" s="98"/>
    </row>
    <row r="20" spans="1:17" s="99" customFormat="1" ht="128.25">
      <c r="A20" s="92"/>
      <c r="B20" s="93"/>
      <c r="C20" s="114" t="s">
        <v>79</v>
      </c>
      <c r="D20" s="115" t="s">
        <v>80</v>
      </c>
      <c r="E20" s="35">
        <v>43677</v>
      </c>
      <c r="F20" s="36">
        <v>43708</v>
      </c>
      <c r="G20" s="116" t="s">
        <v>52</v>
      </c>
      <c r="H20" s="94">
        <f t="shared" si="0"/>
        <v>2</v>
      </c>
      <c r="I20" s="94">
        <f t="shared" si="1"/>
        <v>2</v>
      </c>
      <c r="J20" s="95">
        <f t="shared" ca="1" si="2"/>
        <v>0.6</v>
      </c>
      <c r="K20" s="95">
        <f t="shared" ca="1" si="3"/>
        <v>1</v>
      </c>
      <c r="L20" s="96">
        <f>IF(OR(E20=0,F20=0),1,NETWORKDAYS(E20,F20,Feriados!$A$3:$A$100)*8)</f>
        <v>184</v>
      </c>
      <c r="M20" s="96">
        <f>IF($N$3&lt;E20,0,IF($N$3&gt;=F20,L20,NETWORKDAYS(E20,$N$3,Feriados!$A$3:$A$100)*8))</f>
        <v>184</v>
      </c>
      <c r="N20" s="96">
        <f t="shared" ca="1" si="4"/>
        <v>110.39999999999999</v>
      </c>
      <c r="O20" s="32" t="s">
        <v>205</v>
      </c>
      <c r="P20" s="97"/>
      <c r="Q20" s="98"/>
    </row>
    <row r="21" spans="1:17" s="99" customFormat="1" ht="85.5">
      <c r="A21" s="92"/>
      <c r="B21" s="93"/>
      <c r="C21" s="114" t="s">
        <v>111</v>
      </c>
      <c r="D21" s="115" t="s">
        <v>112</v>
      </c>
      <c r="E21" s="35">
        <v>43677</v>
      </c>
      <c r="F21" s="37">
        <v>43769</v>
      </c>
      <c r="G21" s="116" t="s">
        <v>48</v>
      </c>
      <c r="H21" s="94">
        <f t="shared" si="0"/>
        <v>4</v>
      </c>
      <c r="I21" s="94">
        <f t="shared" si="1"/>
        <v>4</v>
      </c>
      <c r="J21" s="95">
        <f t="shared" si="2"/>
        <v>1</v>
      </c>
      <c r="K21" s="95">
        <f t="shared" ca="1" si="3"/>
        <v>0.34848484848484851</v>
      </c>
      <c r="L21" s="96">
        <f>IF(OR(E21=0,F21=0),1,NETWORKDAYS(E21,F21,Feriados!$A$3:$A$100)*8)</f>
        <v>528</v>
      </c>
      <c r="M21" s="96">
        <f>IF($N$3&lt;E21,0,IF($N$3&gt;=F21,L21,NETWORKDAYS(E21,$N$3,Feriados!$A$3:$A$100)*8))</f>
        <v>184</v>
      </c>
      <c r="N21" s="96">
        <f t="shared" si="4"/>
        <v>528</v>
      </c>
      <c r="O21" s="32" t="s">
        <v>206</v>
      </c>
      <c r="P21" s="97"/>
      <c r="Q21" s="98"/>
    </row>
    <row r="22" spans="1:17" s="99" customFormat="1" ht="57">
      <c r="A22" s="92"/>
      <c r="B22" s="93"/>
      <c r="C22" s="114" t="s">
        <v>77</v>
      </c>
      <c r="D22" s="115" t="s">
        <v>78</v>
      </c>
      <c r="E22" s="35">
        <v>43677</v>
      </c>
      <c r="F22" s="37">
        <v>43861</v>
      </c>
      <c r="G22" s="116" t="s">
        <v>53</v>
      </c>
      <c r="H22" s="94">
        <f t="shared" si="0"/>
        <v>3</v>
      </c>
      <c r="I22" s="94">
        <f t="shared" si="1"/>
        <v>3</v>
      </c>
      <c r="J22" s="95">
        <f t="shared" ca="1" si="2"/>
        <v>0.1622480620155039</v>
      </c>
      <c r="K22" s="95">
        <f t="shared" ca="1" si="3"/>
        <v>0.17829457364341086</v>
      </c>
      <c r="L22" s="96">
        <f>IF(OR(E22=0,F22=0),1,NETWORKDAYS(E22,F22,Feriados!$A$3:$A$100)*8)</f>
        <v>1032</v>
      </c>
      <c r="M22" s="96">
        <f>IF($N$3&lt;E22,0,IF($N$3&gt;=F22,L22,NETWORKDAYS(E22,$N$3,Feriados!$A$3:$A$100)*8))</f>
        <v>184</v>
      </c>
      <c r="N22" s="96">
        <f t="shared" ca="1" si="4"/>
        <v>167.44000000000003</v>
      </c>
      <c r="O22" s="32" t="s">
        <v>207</v>
      </c>
      <c r="P22" s="97"/>
      <c r="Q22" s="98"/>
    </row>
    <row r="23" spans="1:17" s="99" customFormat="1" ht="114">
      <c r="A23" s="92"/>
      <c r="B23" s="93"/>
      <c r="C23" s="114" t="s">
        <v>85</v>
      </c>
      <c r="D23" s="115" t="s">
        <v>86</v>
      </c>
      <c r="E23" s="35">
        <v>43677</v>
      </c>
      <c r="F23" s="37">
        <v>43861</v>
      </c>
      <c r="G23" s="116" t="s">
        <v>53</v>
      </c>
      <c r="H23" s="94">
        <f t="shared" si="0"/>
        <v>3</v>
      </c>
      <c r="I23" s="94">
        <f t="shared" si="1"/>
        <v>3</v>
      </c>
      <c r="J23" s="95">
        <f t="shared" ca="1" si="2"/>
        <v>0.1622480620155039</v>
      </c>
      <c r="K23" s="95">
        <f t="shared" ca="1" si="3"/>
        <v>0.17829457364341086</v>
      </c>
      <c r="L23" s="96">
        <f>IF(OR(E23=0,F23=0),1,NETWORKDAYS(E23,F23,Feriados!$A$3:$A$100)*8)</f>
        <v>1032</v>
      </c>
      <c r="M23" s="96">
        <f>IF($N$3&lt;E23,0,IF($N$3&gt;=F23,L23,NETWORKDAYS(E23,$N$3,Feriados!$A$3:$A$100)*8))</f>
        <v>184</v>
      </c>
      <c r="N23" s="96">
        <f t="shared" ca="1" si="4"/>
        <v>167.44000000000003</v>
      </c>
      <c r="O23" s="32" t="s">
        <v>208</v>
      </c>
      <c r="P23" s="97"/>
      <c r="Q23" s="98"/>
    </row>
    <row r="24" spans="1:17" s="99" customFormat="1" ht="128.25">
      <c r="A24" s="92"/>
      <c r="B24" s="93"/>
      <c r="C24" s="114" t="s">
        <v>89</v>
      </c>
      <c r="D24" s="115" t="s">
        <v>90</v>
      </c>
      <c r="E24" s="35">
        <v>43677</v>
      </c>
      <c r="F24" s="37">
        <v>43861</v>
      </c>
      <c r="G24" s="116" t="s">
        <v>53</v>
      </c>
      <c r="H24" s="94">
        <f t="shared" si="0"/>
        <v>3</v>
      </c>
      <c r="I24" s="94">
        <f t="shared" si="1"/>
        <v>3</v>
      </c>
      <c r="J24" s="95">
        <f t="shared" ca="1" si="2"/>
        <v>0.1622480620155039</v>
      </c>
      <c r="K24" s="95">
        <f t="shared" ca="1" si="3"/>
        <v>0.17829457364341086</v>
      </c>
      <c r="L24" s="96">
        <f>IF(OR(E24=0,F24=0),1,NETWORKDAYS(E24,F24,Feriados!$A$3:$A$100)*8)</f>
        <v>1032</v>
      </c>
      <c r="M24" s="96">
        <f>IF($N$3&lt;E24,0,IF($N$3&gt;=F24,L24,NETWORKDAYS(E24,$N$3,Feriados!$A$3:$A$100)*8))</f>
        <v>184</v>
      </c>
      <c r="N24" s="96">
        <f t="shared" ca="1" si="4"/>
        <v>167.44000000000003</v>
      </c>
      <c r="O24" s="32" t="s">
        <v>209</v>
      </c>
      <c r="P24" s="97"/>
      <c r="Q24" s="98"/>
    </row>
    <row r="25" spans="1:17" s="99" customFormat="1" ht="185.25">
      <c r="A25" s="92"/>
      <c r="B25" s="93"/>
      <c r="C25" s="114" t="s">
        <v>91</v>
      </c>
      <c r="D25" s="115" t="s">
        <v>92</v>
      </c>
      <c r="E25" s="35">
        <v>43677</v>
      </c>
      <c r="F25" s="37">
        <v>43861</v>
      </c>
      <c r="G25" s="116" t="s">
        <v>53</v>
      </c>
      <c r="H25" s="94">
        <f t="shared" si="0"/>
        <v>3</v>
      </c>
      <c r="I25" s="94">
        <f t="shared" si="1"/>
        <v>3</v>
      </c>
      <c r="J25" s="95">
        <f t="shared" ca="1" si="2"/>
        <v>0.1622480620155039</v>
      </c>
      <c r="K25" s="95">
        <f t="shared" ca="1" si="3"/>
        <v>0.17829457364341086</v>
      </c>
      <c r="L25" s="96">
        <f>IF(OR(E25=0,F25=0),1,NETWORKDAYS(E25,F25,Feriados!$A$3:$A$100)*8)</f>
        <v>1032</v>
      </c>
      <c r="M25" s="96">
        <f>IF($N$3&lt;E25,0,IF($N$3&gt;=F25,L25,NETWORKDAYS(E25,$N$3,Feriados!$A$3:$A$100)*8))</f>
        <v>184</v>
      </c>
      <c r="N25" s="96">
        <f t="shared" ca="1" si="4"/>
        <v>167.44000000000003</v>
      </c>
      <c r="O25" s="32" t="s">
        <v>210</v>
      </c>
      <c r="P25" s="97"/>
      <c r="Q25" s="98"/>
    </row>
    <row r="26" spans="1:17" s="99" customFormat="1" ht="57">
      <c r="A26" s="92"/>
      <c r="B26" s="93"/>
      <c r="C26" s="114" t="s">
        <v>93</v>
      </c>
      <c r="D26" s="115" t="s">
        <v>94</v>
      </c>
      <c r="E26" s="35">
        <v>43677</v>
      </c>
      <c r="F26" s="37">
        <v>43861</v>
      </c>
      <c r="G26" s="116" t="s">
        <v>53</v>
      </c>
      <c r="H26" s="94">
        <f t="shared" si="0"/>
        <v>3</v>
      </c>
      <c r="I26" s="94">
        <f t="shared" si="1"/>
        <v>3</v>
      </c>
      <c r="J26" s="95">
        <f t="shared" ca="1" si="2"/>
        <v>0.1622480620155039</v>
      </c>
      <c r="K26" s="95">
        <f t="shared" ca="1" si="3"/>
        <v>0.17829457364341086</v>
      </c>
      <c r="L26" s="96">
        <f>IF(OR(E26=0,F26=0),1,NETWORKDAYS(E26,F26,Feriados!$A$3:$A$100)*8)</f>
        <v>1032</v>
      </c>
      <c r="M26" s="96">
        <f>IF($N$3&lt;E26,0,IF($N$3&gt;=F26,L26,NETWORKDAYS(E26,$N$3,Feriados!$A$3:$A$100)*8))</f>
        <v>184</v>
      </c>
      <c r="N26" s="96">
        <f t="shared" ca="1" si="4"/>
        <v>167.44000000000003</v>
      </c>
      <c r="O26" s="32" t="s">
        <v>211</v>
      </c>
      <c r="P26" s="97"/>
      <c r="Q26" s="98"/>
    </row>
    <row r="27" spans="1:17" s="99" customFormat="1" ht="57">
      <c r="A27" s="92"/>
      <c r="B27" s="93"/>
      <c r="C27" s="114" t="s">
        <v>95</v>
      </c>
      <c r="D27" s="115" t="s">
        <v>96</v>
      </c>
      <c r="E27" s="35">
        <v>43677</v>
      </c>
      <c r="F27" s="37">
        <v>43861</v>
      </c>
      <c r="G27" s="116" t="s">
        <v>53</v>
      </c>
      <c r="H27" s="94">
        <f t="shared" si="0"/>
        <v>3</v>
      </c>
      <c r="I27" s="94">
        <f t="shared" si="1"/>
        <v>3</v>
      </c>
      <c r="J27" s="95">
        <f t="shared" ca="1" si="2"/>
        <v>0.1622480620155039</v>
      </c>
      <c r="K27" s="95">
        <f t="shared" ca="1" si="3"/>
        <v>0.17829457364341086</v>
      </c>
      <c r="L27" s="96">
        <f>IF(OR(E27=0,F27=0),1,NETWORKDAYS(E27,F27,Feriados!$A$3:$A$100)*8)</f>
        <v>1032</v>
      </c>
      <c r="M27" s="96">
        <f>IF($N$3&lt;E27,0,IF($N$3&gt;=F27,L27,NETWORKDAYS(E27,$N$3,Feriados!$A$3:$A$100)*8))</f>
        <v>184</v>
      </c>
      <c r="N27" s="96">
        <f t="shared" ca="1" si="4"/>
        <v>167.44000000000003</v>
      </c>
      <c r="O27" s="32" t="s">
        <v>212</v>
      </c>
      <c r="P27" s="97"/>
      <c r="Q27" s="98"/>
    </row>
    <row r="28" spans="1:17" s="99" customFormat="1" ht="99.75">
      <c r="A28" s="92"/>
      <c r="B28" s="93"/>
      <c r="C28" s="114" t="s">
        <v>97</v>
      </c>
      <c r="D28" s="115" t="s">
        <v>98</v>
      </c>
      <c r="E28" s="35">
        <v>43677</v>
      </c>
      <c r="F28" s="37">
        <v>43861</v>
      </c>
      <c r="G28" s="116" t="s">
        <v>53</v>
      </c>
      <c r="H28" s="94">
        <f t="shared" si="0"/>
        <v>3</v>
      </c>
      <c r="I28" s="94">
        <f t="shared" si="1"/>
        <v>3</v>
      </c>
      <c r="J28" s="95">
        <f t="shared" ca="1" si="2"/>
        <v>0.1622480620155039</v>
      </c>
      <c r="K28" s="95">
        <f t="shared" ca="1" si="3"/>
        <v>0.17829457364341086</v>
      </c>
      <c r="L28" s="96">
        <f>IF(OR(E28=0,F28=0),1,NETWORKDAYS(E28,F28,Feriados!$A$3:$A$100)*8)</f>
        <v>1032</v>
      </c>
      <c r="M28" s="96">
        <f>IF($N$3&lt;E28,0,IF($N$3&gt;=F28,L28,NETWORKDAYS(E28,$N$3,Feriados!$A$3:$A$100)*8))</f>
        <v>184</v>
      </c>
      <c r="N28" s="96">
        <f t="shared" ca="1" si="4"/>
        <v>167.44000000000003</v>
      </c>
      <c r="O28" s="32" t="s">
        <v>213</v>
      </c>
      <c r="P28" s="97"/>
      <c r="Q28" s="98"/>
    </row>
    <row r="29" spans="1:17" s="99" customFormat="1" ht="57">
      <c r="A29" s="92"/>
      <c r="B29" s="93"/>
      <c r="C29" s="114" t="s">
        <v>99</v>
      </c>
      <c r="D29" s="115" t="s">
        <v>100</v>
      </c>
      <c r="E29" s="35">
        <v>43677</v>
      </c>
      <c r="F29" s="37">
        <v>43861</v>
      </c>
      <c r="G29" s="116" t="s">
        <v>53</v>
      </c>
      <c r="H29" s="94">
        <f t="shared" si="0"/>
        <v>3</v>
      </c>
      <c r="I29" s="94">
        <f t="shared" si="1"/>
        <v>3</v>
      </c>
      <c r="J29" s="95">
        <f t="shared" ca="1" si="2"/>
        <v>0.1622480620155039</v>
      </c>
      <c r="K29" s="95">
        <f t="shared" ca="1" si="3"/>
        <v>0.17829457364341086</v>
      </c>
      <c r="L29" s="96">
        <f>IF(OR(E29=0,F29=0),1,NETWORKDAYS(E29,F29,Feriados!$A$3:$A$100)*8)</f>
        <v>1032</v>
      </c>
      <c r="M29" s="96">
        <f>IF($N$3&lt;E29,0,IF($N$3&gt;=F29,L29,NETWORKDAYS(E29,$N$3,Feriados!$A$3:$A$100)*8))</f>
        <v>184</v>
      </c>
      <c r="N29" s="96">
        <f t="shared" ca="1" si="4"/>
        <v>167.44000000000003</v>
      </c>
      <c r="O29" s="32" t="s">
        <v>211</v>
      </c>
      <c r="P29" s="97"/>
      <c r="Q29" s="98"/>
    </row>
    <row r="30" spans="1:17" s="99" customFormat="1" ht="57">
      <c r="A30" s="92"/>
      <c r="B30" s="93"/>
      <c r="C30" s="114" t="s">
        <v>101</v>
      </c>
      <c r="D30" s="115" t="s">
        <v>102</v>
      </c>
      <c r="E30" s="35">
        <v>43677</v>
      </c>
      <c r="F30" s="37">
        <v>43861</v>
      </c>
      <c r="G30" s="116" t="s">
        <v>53</v>
      </c>
      <c r="H30" s="94">
        <f t="shared" si="0"/>
        <v>3</v>
      </c>
      <c r="I30" s="94">
        <f t="shared" si="1"/>
        <v>3</v>
      </c>
      <c r="J30" s="95">
        <f t="shared" ca="1" si="2"/>
        <v>0.1622480620155039</v>
      </c>
      <c r="K30" s="95">
        <f t="shared" ca="1" si="3"/>
        <v>0.17829457364341086</v>
      </c>
      <c r="L30" s="96">
        <f>IF(OR(E30=0,F30=0),1,NETWORKDAYS(E30,F30,Feriados!$A$3:$A$100)*8)</f>
        <v>1032</v>
      </c>
      <c r="M30" s="96">
        <f>IF($N$3&lt;E30,0,IF($N$3&gt;=F30,L30,NETWORKDAYS(E30,$N$3,Feriados!$A$3:$A$100)*8))</f>
        <v>184</v>
      </c>
      <c r="N30" s="96">
        <f t="shared" ca="1" si="4"/>
        <v>167.44000000000003</v>
      </c>
      <c r="O30" s="32" t="s">
        <v>214</v>
      </c>
      <c r="P30" s="97"/>
      <c r="Q30" s="98"/>
    </row>
    <row r="31" spans="1:17" s="99" customFormat="1" ht="114">
      <c r="A31" s="92"/>
      <c r="B31" s="93"/>
      <c r="C31" s="114" t="s">
        <v>113</v>
      </c>
      <c r="D31" s="115" t="s">
        <v>114</v>
      </c>
      <c r="E31" s="35">
        <v>43677</v>
      </c>
      <c r="F31" s="37">
        <v>43861</v>
      </c>
      <c r="G31" s="116" t="s">
        <v>53</v>
      </c>
      <c r="H31" s="94">
        <f t="shared" si="0"/>
        <v>3</v>
      </c>
      <c r="I31" s="94">
        <f t="shared" si="1"/>
        <v>3</v>
      </c>
      <c r="J31" s="95">
        <f t="shared" ca="1" si="2"/>
        <v>0.1622480620155039</v>
      </c>
      <c r="K31" s="95">
        <f t="shared" ca="1" si="3"/>
        <v>0.17829457364341086</v>
      </c>
      <c r="L31" s="96">
        <f>IF(OR(E31=0,F31=0),1,NETWORKDAYS(E31,F31,Feriados!$A$3:$A$100)*8)</f>
        <v>1032</v>
      </c>
      <c r="M31" s="96">
        <f>IF($N$3&lt;E31,0,IF($N$3&gt;=F31,L31,NETWORKDAYS(E31,$N$3,Feriados!$A$3:$A$100)*8))</f>
        <v>184</v>
      </c>
      <c r="N31" s="96">
        <f t="shared" ca="1" si="4"/>
        <v>167.44000000000003</v>
      </c>
      <c r="O31" s="32" t="s">
        <v>215</v>
      </c>
      <c r="P31" s="97"/>
      <c r="Q31" s="98"/>
    </row>
    <row r="32" spans="1:17" s="99" customFormat="1" ht="42.75">
      <c r="A32" s="92"/>
      <c r="B32" s="93"/>
      <c r="C32" s="114" t="s">
        <v>117</v>
      </c>
      <c r="D32" s="115" t="s">
        <v>118</v>
      </c>
      <c r="E32" s="35">
        <v>43677</v>
      </c>
      <c r="F32" s="37">
        <v>43861</v>
      </c>
      <c r="G32" s="116" t="s">
        <v>53</v>
      </c>
      <c r="H32" s="94">
        <f t="shared" si="0"/>
        <v>3</v>
      </c>
      <c r="I32" s="94">
        <f t="shared" si="1"/>
        <v>3</v>
      </c>
      <c r="J32" s="95">
        <f t="shared" ca="1" si="2"/>
        <v>0.1622480620155039</v>
      </c>
      <c r="K32" s="95">
        <f t="shared" ca="1" si="3"/>
        <v>0.17829457364341086</v>
      </c>
      <c r="L32" s="96">
        <f>IF(OR(E32=0,F32=0),1,NETWORKDAYS(E32,F32,Feriados!$A$3:$A$100)*8)</f>
        <v>1032</v>
      </c>
      <c r="M32" s="96">
        <f>IF($N$3&lt;E32,0,IF($N$3&gt;=F32,L32,NETWORKDAYS(E32,$N$3,Feriados!$A$3:$A$100)*8))</f>
        <v>184</v>
      </c>
      <c r="N32" s="96">
        <f t="shared" ca="1" si="4"/>
        <v>167.44000000000003</v>
      </c>
      <c r="O32" s="32" t="s">
        <v>216</v>
      </c>
      <c r="P32" s="97"/>
      <c r="Q32" s="98"/>
    </row>
    <row r="33" spans="1:43" s="99" customFormat="1" ht="57">
      <c r="A33" s="92"/>
      <c r="B33" s="93"/>
      <c r="C33" s="114" t="s">
        <v>81</v>
      </c>
      <c r="D33" s="115" t="s">
        <v>82</v>
      </c>
      <c r="E33" s="35">
        <v>43677</v>
      </c>
      <c r="F33" s="37">
        <v>43921</v>
      </c>
      <c r="G33" s="116" t="s">
        <v>53</v>
      </c>
      <c r="H33" s="94">
        <f t="shared" si="0"/>
        <v>3</v>
      </c>
      <c r="I33" s="94">
        <f t="shared" si="1"/>
        <v>3</v>
      </c>
      <c r="J33" s="95">
        <f t="shared" ca="1" si="2"/>
        <v>0.12239766081871345</v>
      </c>
      <c r="K33" s="95">
        <f t="shared" ca="1" si="3"/>
        <v>0.13450292397660818</v>
      </c>
      <c r="L33" s="96">
        <f>IF(OR(E33=0,F33=0),1,NETWORKDAYS(E33,F33,Feriados!$A$3:$A$100)*8)</f>
        <v>1368</v>
      </c>
      <c r="M33" s="96">
        <f>IF($N$3&lt;E33,0,IF($N$3&gt;=F33,L33,NETWORKDAYS(E33,$N$3,Feriados!$A$3:$A$100)*8))</f>
        <v>184</v>
      </c>
      <c r="N33" s="96">
        <f t="shared" ca="1" si="4"/>
        <v>167.44</v>
      </c>
      <c r="O33" s="32" t="s">
        <v>217</v>
      </c>
      <c r="P33" s="97"/>
      <c r="Q33" s="98"/>
    </row>
    <row r="34" spans="1:43" s="99" customFormat="1" ht="42.75">
      <c r="A34" s="92"/>
      <c r="B34" s="93"/>
      <c r="C34" s="114" t="s">
        <v>83</v>
      </c>
      <c r="D34" s="115" t="s">
        <v>84</v>
      </c>
      <c r="E34" s="35">
        <v>43677</v>
      </c>
      <c r="F34" s="37">
        <v>44043</v>
      </c>
      <c r="G34" s="116" t="s">
        <v>53</v>
      </c>
      <c r="H34" s="94">
        <f t="shared" si="0"/>
        <v>3</v>
      </c>
      <c r="I34" s="94">
        <f t="shared" si="1"/>
        <v>3</v>
      </c>
      <c r="J34" s="95">
        <f t="shared" ca="1" si="2"/>
        <v>8.1439688715953307E-2</v>
      </c>
      <c r="K34" s="95">
        <f t="shared" ca="1" si="3"/>
        <v>8.9494163424124515E-2</v>
      </c>
      <c r="L34" s="96">
        <f>IF(OR(E34=0,F34=0),1,NETWORKDAYS(E34,F34,Feriados!$A$3:$A$100)*8)</f>
        <v>2056</v>
      </c>
      <c r="M34" s="96">
        <f>IF($N$3&lt;E34,0,IF($N$3&gt;=F34,L34,NETWORKDAYS(E34,$N$3,Feriados!$A$3:$A$100)*8))</f>
        <v>184</v>
      </c>
      <c r="N34" s="96">
        <f t="shared" ca="1" si="4"/>
        <v>167.44</v>
      </c>
      <c r="O34" s="32" t="s">
        <v>218</v>
      </c>
      <c r="P34" s="97"/>
      <c r="Q34" s="98"/>
    </row>
    <row r="35" spans="1:43" s="99" customFormat="1" ht="71.25">
      <c r="A35" s="92"/>
      <c r="B35" s="93"/>
      <c r="C35" s="114" t="s">
        <v>103</v>
      </c>
      <c r="D35" s="115" t="s">
        <v>104</v>
      </c>
      <c r="E35" s="35">
        <v>43677</v>
      </c>
      <c r="F35" s="37">
        <v>44043</v>
      </c>
      <c r="G35" s="116" t="s">
        <v>53</v>
      </c>
      <c r="H35" s="94">
        <f t="shared" si="0"/>
        <v>3</v>
      </c>
      <c r="I35" s="94">
        <f t="shared" si="1"/>
        <v>3</v>
      </c>
      <c r="J35" s="95">
        <f t="shared" ca="1" si="2"/>
        <v>8.1439688715953307E-2</v>
      </c>
      <c r="K35" s="95">
        <f t="shared" ca="1" si="3"/>
        <v>8.9494163424124515E-2</v>
      </c>
      <c r="L35" s="96">
        <f>IF(OR(E35=0,F35=0),1,NETWORKDAYS(E35,F35,Feriados!$A$3:$A$100)*8)</f>
        <v>2056</v>
      </c>
      <c r="M35" s="96">
        <f>IF($N$3&lt;E35,0,IF($N$3&gt;=F35,L35,NETWORKDAYS(E35,$N$3,Feriados!$A$3:$A$100)*8))</f>
        <v>184</v>
      </c>
      <c r="N35" s="96">
        <f t="shared" ca="1" si="4"/>
        <v>167.44</v>
      </c>
      <c r="O35" s="32" t="s">
        <v>219</v>
      </c>
      <c r="P35" s="97"/>
      <c r="Q35" s="98"/>
    </row>
    <row r="36" spans="1:43" s="99" customFormat="1" ht="57">
      <c r="A36" s="92"/>
      <c r="B36" s="93"/>
      <c r="C36" s="114" t="s">
        <v>105</v>
      </c>
      <c r="D36" s="115" t="s">
        <v>106</v>
      </c>
      <c r="E36" s="35">
        <v>43677</v>
      </c>
      <c r="F36" s="37">
        <v>44043</v>
      </c>
      <c r="G36" s="116" t="s">
        <v>53</v>
      </c>
      <c r="H36" s="94">
        <f t="shared" si="0"/>
        <v>3</v>
      </c>
      <c r="I36" s="94">
        <f t="shared" si="1"/>
        <v>3</v>
      </c>
      <c r="J36" s="95">
        <f t="shared" ca="1" si="2"/>
        <v>8.1439688715953307E-2</v>
      </c>
      <c r="K36" s="95">
        <f t="shared" ca="1" si="3"/>
        <v>8.9494163424124515E-2</v>
      </c>
      <c r="L36" s="96">
        <f>IF(OR(E36=0,F36=0),1,NETWORKDAYS(E36,F36,Feriados!$A$3:$A$100)*8)</f>
        <v>2056</v>
      </c>
      <c r="M36" s="96">
        <f>IF($N$3&lt;E36,0,IF($N$3&gt;=F36,L36,NETWORKDAYS(E36,$N$3,Feriados!$A$3:$A$100)*8))</f>
        <v>184</v>
      </c>
      <c r="N36" s="96">
        <f t="shared" ca="1" si="4"/>
        <v>167.44</v>
      </c>
      <c r="O36" s="32" t="s">
        <v>220</v>
      </c>
      <c r="P36" s="97"/>
      <c r="Q36" s="98"/>
    </row>
    <row r="37" spans="1:43" s="99" customFormat="1" ht="57">
      <c r="A37" s="92"/>
      <c r="B37" s="93"/>
      <c r="C37" s="114" t="s">
        <v>107</v>
      </c>
      <c r="D37" s="115" t="s">
        <v>108</v>
      </c>
      <c r="E37" s="35">
        <v>43677</v>
      </c>
      <c r="F37" s="37">
        <v>44043</v>
      </c>
      <c r="G37" s="116" t="s">
        <v>53</v>
      </c>
      <c r="H37" s="94">
        <f t="shared" si="0"/>
        <v>3</v>
      </c>
      <c r="I37" s="94">
        <f t="shared" si="1"/>
        <v>3</v>
      </c>
      <c r="J37" s="95">
        <f t="shared" ca="1" si="2"/>
        <v>8.1439688715953307E-2</v>
      </c>
      <c r="K37" s="95">
        <f t="shared" ca="1" si="3"/>
        <v>8.9494163424124515E-2</v>
      </c>
      <c r="L37" s="96">
        <f>IF(OR(E37=0,F37=0),1,NETWORKDAYS(E37,F37,Feriados!$A$3:$A$100)*8)</f>
        <v>2056</v>
      </c>
      <c r="M37" s="96">
        <f>IF($N$3&lt;E37,0,IF($N$3&gt;=F37,L37,NETWORKDAYS(E37,$N$3,Feriados!$A$3:$A$100)*8))</f>
        <v>184</v>
      </c>
      <c r="N37" s="96">
        <f t="shared" ca="1" si="4"/>
        <v>167.44</v>
      </c>
      <c r="O37" s="32" t="s">
        <v>221</v>
      </c>
      <c r="P37" s="97"/>
      <c r="Q37" s="98"/>
    </row>
    <row r="38" spans="1:43" s="99" customFormat="1" ht="57">
      <c r="A38" s="92"/>
      <c r="B38" s="93"/>
      <c r="C38" s="114" t="s">
        <v>109</v>
      </c>
      <c r="D38" s="115" t="s">
        <v>110</v>
      </c>
      <c r="E38" s="35">
        <v>43677</v>
      </c>
      <c r="F38" s="37">
        <v>44043</v>
      </c>
      <c r="G38" s="116" t="s">
        <v>53</v>
      </c>
      <c r="H38" s="94">
        <f t="shared" si="0"/>
        <v>3</v>
      </c>
      <c r="I38" s="94">
        <f t="shared" si="1"/>
        <v>3</v>
      </c>
      <c r="J38" s="95">
        <f t="shared" ca="1" si="2"/>
        <v>8.1439688715953307E-2</v>
      </c>
      <c r="K38" s="95">
        <f t="shared" ca="1" si="3"/>
        <v>8.9494163424124515E-2</v>
      </c>
      <c r="L38" s="96">
        <f>IF(OR(E38=0,F38=0),1,NETWORKDAYS(E38,F38,Feriados!$A$3:$A$100)*8)</f>
        <v>2056</v>
      </c>
      <c r="M38" s="96">
        <f>IF($N$3&lt;E38,0,IF($N$3&gt;=F38,L38,NETWORKDAYS(E38,$N$3,Feriados!$A$3:$A$100)*8))</f>
        <v>184</v>
      </c>
      <c r="N38" s="96">
        <f t="shared" ca="1" si="4"/>
        <v>167.44</v>
      </c>
      <c r="O38" s="32" t="s">
        <v>211</v>
      </c>
      <c r="P38" s="97"/>
      <c r="Q38" s="98"/>
    </row>
    <row r="39" spans="1:43" s="99" customFormat="1" ht="114">
      <c r="A39" s="92"/>
      <c r="B39" s="93"/>
      <c r="C39" s="114" t="s">
        <v>115</v>
      </c>
      <c r="D39" s="115" t="s">
        <v>116</v>
      </c>
      <c r="E39" s="35">
        <v>43677</v>
      </c>
      <c r="F39" s="37">
        <v>44043</v>
      </c>
      <c r="G39" s="116" t="s">
        <v>53</v>
      </c>
      <c r="H39" s="94">
        <f t="shared" si="0"/>
        <v>3</v>
      </c>
      <c r="I39" s="94">
        <f t="shared" si="1"/>
        <v>3</v>
      </c>
      <c r="J39" s="95">
        <f t="shared" ca="1" si="2"/>
        <v>8.1439688715953307E-2</v>
      </c>
      <c r="K39" s="95">
        <f t="shared" ca="1" si="3"/>
        <v>8.9494163424124515E-2</v>
      </c>
      <c r="L39" s="96">
        <f>IF(OR(E39=0,F39=0),1,NETWORKDAYS(E39,F39,Feriados!$A$3:$A$100)*8)</f>
        <v>2056</v>
      </c>
      <c r="M39" s="96">
        <f>IF($N$3&lt;E39,0,IF($N$3&gt;=F39,L39,NETWORKDAYS(E39,$N$3,Feriados!$A$3:$A$100)*8))</f>
        <v>184</v>
      </c>
      <c r="N39" s="96">
        <f t="shared" ca="1" si="4"/>
        <v>167.44</v>
      </c>
      <c r="O39" s="32" t="s">
        <v>215</v>
      </c>
      <c r="P39" s="97"/>
      <c r="Q39" s="98"/>
    </row>
    <row r="40" spans="1:43" s="99" customFormat="1" ht="28.5">
      <c r="A40" s="92"/>
      <c r="B40" s="93"/>
      <c r="C40" s="114" t="s">
        <v>119</v>
      </c>
      <c r="D40" s="115" t="s">
        <v>120</v>
      </c>
      <c r="E40" s="35">
        <v>43677</v>
      </c>
      <c r="F40" s="37">
        <v>44043</v>
      </c>
      <c r="G40" s="116" t="s">
        <v>53</v>
      </c>
      <c r="H40" s="94">
        <f t="shared" si="0"/>
        <v>3</v>
      </c>
      <c r="I40" s="94">
        <f t="shared" si="1"/>
        <v>3</v>
      </c>
      <c r="J40" s="95">
        <f t="shared" ca="1" si="2"/>
        <v>8.1439688715953307E-2</v>
      </c>
      <c r="K40" s="95">
        <f t="shared" ca="1" si="3"/>
        <v>8.9494163424124515E-2</v>
      </c>
      <c r="L40" s="96">
        <f>IF(OR(E40=0,F40=0),1,NETWORKDAYS(E40,F40,Feriados!$A$3:$A$100)*8)</f>
        <v>2056</v>
      </c>
      <c r="M40" s="96">
        <f>IF($N$3&lt;E40,0,IF($N$3&gt;=F40,L40,NETWORKDAYS(E40,$N$3,Feriados!$A$3:$A$100)*8))</f>
        <v>184</v>
      </c>
      <c r="N40" s="96">
        <f t="shared" ca="1" si="4"/>
        <v>167.44</v>
      </c>
      <c r="O40" s="32" t="s">
        <v>216</v>
      </c>
      <c r="P40" s="97"/>
      <c r="Q40" s="98"/>
    </row>
    <row r="41" spans="1:43" s="99" customFormat="1" ht="42.75">
      <c r="A41" s="92"/>
      <c r="B41" s="93"/>
      <c r="C41" s="114" t="s">
        <v>121</v>
      </c>
      <c r="D41" s="115" t="s">
        <v>122</v>
      </c>
      <c r="E41" s="35">
        <v>43677</v>
      </c>
      <c r="F41" s="37">
        <v>44043</v>
      </c>
      <c r="G41" s="116" t="s">
        <v>53</v>
      </c>
      <c r="H41" s="94">
        <f t="shared" si="0"/>
        <v>3</v>
      </c>
      <c r="I41" s="94">
        <f t="shared" si="1"/>
        <v>3</v>
      </c>
      <c r="J41" s="95">
        <f t="shared" ca="1" si="2"/>
        <v>8.1439688715953307E-2</v>
      </c>
      <c r="K41" s="95">
        <f t="shared" ca="1" si="3"/>
        <v>8.9494163424124515E-2</v>
      </c>
      <c r="L41" s="96">
        <f>IF(OR(E41=0,F41=0),1,NETWORKDAYS(E41,F41,Feriados!$A$3:$A$100)*8)</f>
        <v>2056</v>
      </c>
      <c r="M41" s="96">
        <f>IF($N$3&lt;E41,0,IF($N$3&gt;=F41,L41,NETWORKDAYS(E41,$N$3,Feriados!$A$3:$A$100)*8))</f>
        <v>184</v>
      </c>
      <c r="N41" s="96">
        <f t="shared" ca="1" si="4"/>
        <v>167.44</v>
      </c>
      <c r="O41" s="32" t="s">
        <v>222</v>
      </c>
      <c r="P41" s="97"/>
      <c r="Q41" s="98"/>
    </row>
    <row r="42" spans="1:43" s="99" customFormat="1" ht="57">
      <c r="A42" s="92"/>
      <c r="B42" s="93"/>
      <c r="C42" s="114" t="s">
        <v>87</v>
      </c>
      <c r="D42" s="115" t="s">
        <v>88</v>
      </c>
      <c r="E42" s="35">
        <v>43677</v>
      </c>
      <c r="F42" s="37">
        <v>44408</v>
      </c>
      <c r="G42" s="116" t="s">
        <v>53</v>
      </c>
      <c r="H42" s="94">
        <f t="shared" si="0"/>
        <v>3</v>
      </c>
      <c r="I42" s="94">
        <f t="shared" si="1"/>
        <v>3</v>
      </c>
      <c r="J42" s="95">
        <f t="shared" ca="1" si="2"/>
        <v>4.0878906249999999E-2</v>
      </c>
      <c r="K42" s="95">
        <f t="shared" ca="1" si="3"/>
        <v>4.4921875E-2</v>
      </c>
      <c r="L42" s="96">
        <f>IF(OR(E42=0,F42=0),1,NETWORKDAYS(E42,F42,Feriados!$A$3:$A$100)*8)</f>
        <v>4096</v>
      </c>
      <c r="M42" s="96">
        <f>IF($N$3&lt;E42,0,IF($N$3&gt;=F42,L42,NETWORKDAYS(E42,$N$3,Feriados!$A$3:$A$100)*8))</f>
        <v>184</v>
      </c>
      <c r="N42" s="96">
        <f t="shared" ca="1" si="4"/>
        <v>167.44</v>
      </c>
      <c r="O42" s="32" t="s">
        <v>223</v>
      </c>
      <c r="P42" s="97"/>
      <c r="Q42" s="98"/>
    </row>
    <row r="43" spans="1:43" s="107" customFormat="1" ht="7.5" customHeight="1" thickBot="1">
      <c r="A43" s="100"/>
      <c r="B43" s="101"/>
      <c r="C43" s="102"/>
      <c r="D43" s="103"/>
      <c r="E43" s="103"/>
      <c r="F43" s="103"/>
      <c r="G43" s="103"/>
      <c r="H43" s="104"/>
      <c r="I43" s="104"/>
      <c r="J43" s="104"/>
      <c r="K43" s="104"/>
      <c r="L43" s="104"/>
      <c r="M43" s="104"/>
      <c r="N43" s="104"/>
      <c r="O43" s="105"/>
      <c r="P43" s="106"/>
      <c r="Q43" s="100"/>
      <c r="R43" s="99"/>
      <c r="S43" s="99"/>
      <c r="T43" s="99"/>
      <c r="U43" s="99"/>
      <c r="V43" s="99"/>
      <c r="W43" s="99"/>
      <c r="AQ43" s="99"/>
    </row>
    <row r="44" spans="1:43" ht="15" customHeight="1">
      <c r="A44" s="44"/>
      <c r="B44" s="44"/>
      <c r="C44" s="67"/>
      <c r="D44" s="67"/>
      <c r="E44" s="67"/>
      <c r="F44" s="67"/>
      <c r="G44" s="67"/>
      <c r="H44" s="44"/>
      <c r="I44" s="44"/>
      <c r="J44" s="44"/>
      <c r="K44" s="44"/>
      <c r="L44" s="44"/>
      <c r="M44" s="44"/>
      <c r="N44" s="44"/>
      <c r="O44" s="44"/>
      <c r="P44" s="100"/>
      <c r="Q44" s="100"/>
    </row>
    <row r="45" spans="1:43" ht="15" customHeight="1">
      <c r="A45" s="44"/>
      <c r="B45" s="44"/>
      <c r="C45" s="67"/>
      <c r="D45" s="67"/>
      <c r="E45" s="67"/>
      <c r="F45" s="67"/>
      <c r="G45" s="67"/>
      <c r="H45" s="44"/>
      <c r="I45" s="44"/>
      <c r="J45" s="44"/>
      <c r="K45" s="44"/>
      <c r="L45" s="44"/>
      <c r="M45" s="44"/>
      <c r="N45" s="44"/>
      <c r="O45" s="44"/>
      <c r="P45" s="100"/>
      <c r="Q45" s="100"/>
    </row>
    <row r="46" spans="1:43" ht="15" customHeight="1">
      <c r="A46" s="44"/>
      <c r="B46" s="44"/>
      <c r="C46" s="67"/>
      <c r="D46" s="67"/>
      <c r="E46" s="67"/>
      <c r="F46" s="67"/>
      <c r="G46" s="67"/>
      <c r="H46" s="44"/>
      <c r="I46" s="44"/>
      <c r="J46" s="44"/>
      <c r="K46" s="44"/>
      <c r="L46" s="44"/>
      <c r="M46" s="44"/>
      <c r="N46" s="44"/>
      <c r="O46" s="44"/>
      <c r="P46" s="100"/>
      <c r="Q46" s="100"/>
    </row>
    <row r="47" spans="1:43" ht="15" customHeight="1">
      <c r="A47" s="44"/>
      <c r="B47" s="44"/>
      <c r="C47" s="108"/>
      <c r="D47" s="67"/>
      <c r="E47" s="67"/>
      <c r="F47" s="67"/>
      <c r="G47" s="67"/>
      <c r="H47" s="44"/>
      <c r="I47" s="44"/>
      <c r="J47" s="44"/>
      <c r="K47" s="44"/>
      <c r="L47" s="44"/>
      <c r="M47" s="44"/>
      <c r="N47" s="44"/>
      <c r="O47" s="44"/>
      <c r="P47" s="100"/>
      <c r="Q47" s="100"/>
    </row>
    <row r="48" spans="1:43" ht="15" customHeight="1">
      <c r="C48" s="108" t="s">
        <v>71</v>
      </c>
      <c r="D48" s="67"/>
      <c r="E48" s="67"/>
      <c r="F48" s="67"/>
      <c r="G48" s="45"/>
      <c r="N48" s="109"/>
      <c r="P48" s="110"/>
      <c r="Q48" s="110"/>
    </row>
    <row r="49" spans="3:17" ht="15" customHeight="1">
      <c r="C49" s="108" t="s">
        <v>72</v>
      </c>
      <c r="D49" s="108"/>
      <c r="G49" s="108" t="s">
        <v>73</v>
      </c>
      <c r="J49" s="111"/>
      <c r="P49" s="44"/>
    </row>
    <row r="50" spans="3:17" ht="15" customHeight="1">
      <c r="C50" s="112">
        <v>0.9</v>
      </c>
      <c r="D50" s="117" t="s">
        <v>48</v>
      </c>
      <c r="G50" s="112">
        <v>0.9</v>
      </c>
      <c r="H50" s="118" t="s">
        <v>48</v>
      </c>
      <c r="J50" s="111"/>
      <c r="P50" s="44"/>
    </row>
    <row r="51" spans="3:17" ht="15" customHeight="1">
      <c r="C51" s="113">
        <v>9</v>
      </c>
      <c r="D51" s="117" t="s">
        <v>224</v>
      </c>
      <c r="G51" s="113">
        <v>9</v>
      </c>
      <c r="H51" s="118" t="s">
        <v>225</v>
      </c>
      <c r="P51" s="44"/>
    </row>
    <row r="52" spans="3:17" ht="15" customHeight="1">
      <c r="C52" s="113">
        <v>7</v>
      </c>
      <c r="D52" s="117" t="s">
        <v>65</v>
      </c>
      <c r="G52" s="113">
        <v>7</v>
      </c>
      <c r="H52" s="118" t="s">
        <v>226</v>
      </c>
      <c r="N52" s="109"/>
      <c r="P52" s="110"/>
      <c r="Q52" s="110"/>
    </row>
    <row r="53" spans="3:17" ht="15" customHeight="1">
      <c r="C53" s="113">
        <v>6</v>
      </c>
      <c r="D53" s="117" t="s">
        <v>74</v>
      </c>
      <c r="G53" s="113">
        <v>6</v>
      </c>
      <c r="H53" s="118" t="s">
        <v>63</v>
      </c>
      <c r="J53" s="111"/>
      <c r="P53" s="44"/>
    </row>
    <row r="54" spans="3:17">
      <c r="G54" s="45"/>
      <c r="P54" s="44"/>
    </row>
    <row r="55" spans="3:17">
      <c r="G55" s="45"/>
      <c r="P55" s="44"/>
    </row>
    <row r="56" spans="3:17">
      <c r="G56" s="45"/>
    </row>
    <row r="57" spans="3:17">
      <c r="G57" s="45"/>
    </row>
    <row r="58" spans="3:17">
      <c r="G58" s="45"/>
    </row>
    <row r="59" spans="3:17">
      <c r="G59" s="45"/>
    </row>
    <row r="60" spans="3:17">
      <c r="G60" s="45"/>
    </row>
    <row r="61" spans="3:17">
      <c r="G61" s="45"/>
    </row>
    <row r="62" spans="3:17">
      <c r="G62" s="45"/>
    </row>
    <row r="63" spans="3:17">
      <c r="G63" s="45"/>
    </row>
    <row r="64" spans="3:17">
      <c r="G64" s="45"/>
    </row>
    <row r="65" spans="7:7">
      <c r="G65" s="45"/>
    </row>
    <row r="66" spans="7:7">
      <c r="G66" s="45"/>
    </row>
    <row r="67" spans="7:7">
      <c r="G67" s="45"/>
    </row>
    <row r="68" spans="7:7">
      <c r="G68" s="45"/>
    </row>
    <row r="69" spans="7:7">
      <c r="G69" s="45"/>
    </row>
    <row r="70" spans="7:7">
      <c r="G70" s="45"/>
    </row>
    <row r="71" spans="7:7">
      <c r="G71" s="45"/>
    </row>
    <row r="72" spans="7:7">
      <c r="G72" s="45"/>
    </row>
    <row r="73" spans="7:7">
      <c r="G73" s="45"/>
    </row>
    <row r="74" spans="7:7">
      <c r="G74" s="45"/>
    </row>
    <row r="75" spans="7:7">
      <c r="G75" s="45"/>
    </row>
    <row r="76" spans="7:7">
      <c r="G76" s="45"/>
    </row>
    <row r="77" spans="7:7">
      <c r="G77" s="45"/>
    </row>
    <row r="78" spans="7:7">
      <c r="G78" s="45"/>
    </row>
    <row r="79" spans="7:7">
      <c r="G79" s="45"/>
    </row>
    <row r="80" spans="7:7">
      <c r="G80" s="45"/>
    </row>
    <row r="81" spans="7:7">
      <c r="G81" s="45"/>
    </row>
    <row r="82" spans="7:7">
      <c r="G82" s="45"/>
    </row>
    <row r="83" spans="7:7">
      <c r="G83" s="45"/>
    </row>
    <row r="84" spans="7:7">
      <c r="G84" s="45"/>
    </row>
    <row r="85" spans="7:7">
      <c r="G85" s="45"/>
    </row>
    <row r="86" spans="7:7">
      <c r="G86" s="45"/>
    </row>
    <row r="87" spans="7:7">
      <c r="G87" s="45"/>
    </row>
    <row r="88" spans="7:7">
      <c r="G88" s="45"/>
    </row>
    <row r="89" spans="7:7">
      <c r="G89" s="45"/>
    </row>
    <row r="90" spans="7:7">
      <c r="G90" s="45"/>
    </row>
    <row r="91" spans="7:7">
      <c r="G91" s="45"/>
    </row>
    <row r="92" spans="7:7">
      <c r="G92" s="45"/>
    </row>
    <row r="93" spans="7:7">
      <c r="G93" s="45"/>
    </row>
    <row r="94" spans="7:7">
      <c r="G94" s="45"/>
    </row>
    <row r="95" spans="7:7">
      <c r="G95" s="45"/>
    </row>
    <row r="96" spans="7:7">
      <c r="G96" s="45"/>
    </row>
    <row r="97" spans="7:7">
      <c r="G97" s="45"/>
    </row>
    <row r="98" spans="7:7">
      <c r="G98" s="45"/>
    </row>
    <row r="99" spans="7:7">
      <c r="G99" s="45"/>
    </row>
    <row r="100" spans="7:7">
      <c r="G100" s="45"/>
    </row>
    <row r="101" spans="7:7">
      <c r="G101" s="45"/>
    </row>
    <row r="102" spans="7:7">
      <c r="G102" s="45"/>
    </row>
    <row r="103" spans="7:7">
      <c r="G103" s="45"/>
    </row>
    <row r="104" spans="7:7">
      <c r="G104" s="45"/>
    </row>
    <row r="105" spans="7:7">
      <c r="G105" s="45"/>
    </row>
    <row r="106" spans="7:7">
      <c r="G106" s="45"/>
    </row>
    <row r="107" spans="7:7">
      <c r="G107" s="45"/>
    </row>
    <row r="108" spans="7:7">
      <c r="G108" s="45"/>
    </row>
    <row r="109" spans="7:7">
      <c r="G109" s="45"/>
    </row>
    <row r="110" spans="7:7">
      <c r="G110" s="45"/>
    </row>
    <row r="111" spans="7:7">
      <c r="G111" s="45"/>
    </row>
    <row r="112" spans="7:7">
      <c r="G112" s="45"/>
    </row>
    <row r="113" spans="7:7">
      <c r="G113" s="45"/>
    </row>
    <row r="114" spans="7:7">
      <c r="G114" s="45"/>
    </row>
    <row r="115" spans="7:7">
      <c r="G115" s="45"/>
    </row>
    <row r="116" spans="7:7">
      <c r="G116" s="45"/>
    </row>
    <row r="117" spans="7:7">
      <c r="G117" s="45"/>
    </row>
    <row r="118" spans="7:7">
      <c r="G118" s="45"/>
    </row>
    <row r="119" spans="7:7">
      <c r="G119" s="45"/>
    </row>
    <row r="120" spans="7:7">
      <c r="G120" s="45"/>
    </row>
    <row r="121" spans="7:7">
      <c r="G121" s="45"/>
    </row>
    <row r="122" spans="7:7">
      <c r="G122" s="45"/>
    </row>
    <row r="123" spans="7:7">
      <c r="G123" s="45"/>
    </row>
    <row r="124" spans="7:7">
      <c r="G124" s="45"/>
    </row>
    <row r="125" spans="7:7">
      <c r="G125" s="45"/>
    </row>
    <row r="126" spans="7:7">
      <c r="G126" s="45"/>
    </row>
    <row r="127" spans="7:7">
      <c r="G127" s="45"/>
    </row>
    <row r="128" spans="7:7">
      <c r="G128" s="45"/>
    </row>
    <row r="129" spans="7:7">
      <c r="G129" s="45"/>
    </row>
    <row r="130" spans="7:7">
      <c r="G130" s="45"/>
    </row>
    <row r="131" spans="7:7">
      <c r="G131" s="45"/>
    </row>
    <row r="132" spans="7:7">
      <c r="G132" s="45"/>
    </row>
    <row r="133" spans="7:7">
      <c r="G133" s="45"/>
    </row>
    <row r="134" spans="7:7">
      <c r="G134" s="45"/>
    </row>
    <row r="135" spans="7:7">
      <c r="G135" s="45"/>
    </row>
    <row r="136" spans="7:7">
      <c r="G136" s="45"/>
    </row>
    <row r="137" spans="7:7">
      <c r="G137" s="45"/>
    </row>
    <row r="138" spans="7:7">
      <c r="G138" s="45"/>
    </row>
    <row r="139" spans="7:7">
      <c r="G139" s="45"/>
    </row>
    <row r="140" spans="7:7">
      <c r="G140" s="45"/>
    </row>
    <row r="141" spans="7:7">
      <c r="G141" s="45"/>
    </row>
    <row r="142" spans="7:7">
      <c r="G142" s="45"/>
    </row>
    <row r="143" spans="7:7">
      <c r="G143" s="45"/>
    </row>
    <row r="144" spans="7:7">
      <c r="G144" s="45"/>
    </row>
    <row r="145" spans="7:7">
      <c r="G145" s="45"/>
    </row>
    <row r="146" spans="7:7">
      <c r="G146" s="45"/>
    </row>
    <row r="147" spans="7:7">
      <c r="G147" s="45"/>
    </row>
    <row r="148" spans="7:7">
      <c r="G148" s="45"/>
    </row>
    <row r="149" spans="7:7">
      <c r="G149" s="45"/>
    </row>
    <row r="150" spans="7:7">
      <c r="G150" s="45"/>
    </row>
    <row r="151" spans="7:7">
      <c r="G151" s="45"/>
    </row>
    <row r="152" spans="7:7">
      <c r="G152" s="45"/>
    </row>
    <row r="153" spans="7:7">
      <c r="G153" s="45"/>
    </row>
    <row r="154" spans="7:7">
      <c r="G154" s="45"/>
    </row>
    <row r="155" spans="7:7">
      <c r="G155" s="45"/>
    </row>
    <row r="156" spans="7:7">
      <c r="G156" s="45"/>
    </row>
    <row r="157" spans="7:7">
      <c r="G157" s="45"/>
    </row>
    <row r="158" spans="7:7">
      <c r="G158" s="45"/>
    </row>
    <row r="159" spans="7:7">
      <c r="G159" s="45"/>
    </row>
    <row r="160" spans="7:7">
      <c r="G160" s="45"/>
    </row>
    <row r="161" spans="7:7">
      <c r="G161" s="45"/>
    </row>
    <row r="162" spans="7:7">
      <c r="G162" s="45"/>
    </row>
    <row r="163" spans="7:7">
      <c r="G163" s="45"/>
    </row>
    <row r="164" spans="7:7">
      <c r="G164" s="45"/>
    </row>
    <row r="165" spans="7:7">
      <c r="G165" s="45"/>
    </row>
    <row r="166" spans="7:7">
      <c r="G166" s="45"/>
    </row>
    <row r="167" spans="7:7">
      <c r="G167" s="45"/>
    </row>
    <row r="168" spans="7:7">
      <c r="G168" s="45"/>
    </row>
    <row r="169" spans="7:7">
      <c r="G169" s="45"/>
    </row>
    <row r="170" spans="7:7">
      <c r="G170" s="45"/>
    </row>
    <row r="171" spans="7:7">
      <c r="G171" s="45"/>
    </row>
    <row r="172" spans="7:7">
      <c r="G172" s="45"/>
    </row>
    <row r="173" spans="7:7">
      <c r="G173" s="45"/>
    </row>
    <row r="174" spans="7:7">
      <c r="G174" s="45"/>
    </row>
    <row r="175" spans="7:7">
      <c r="G175" s="45"/>
    </row>
    <row r="176" spans="7:7">
      <c r="G176" s="45"/>
    </row>
    <row r="177" spans="7:7">
      <c r="G177" s="45"/>
    </row>
    <row r="178" spans="7:7">
      <c r="G178" s="45"/>
    </row>
    <row r="179" spans="7:7">
      <c r="G179" s="45"/>
    </row>
    <row r="180" spans="7:7">
      <c r="G180" s="45"/>
    </row>
    <row r="181" spans="7:7">
      <c r="G181" s="45"/>
    </row>
    <row r="182" spans="7:7">
      <c r="G182" s="45"/>
    </row>
    <row r="183" spans="7:7">
      <c r="G183" s="45"/>
    </row>
    <row r="184" spans="7:7">
      <c r="G184" s="45"/>
    </row>
    <row r="185" spans="7:7">
      <c r="G185" s="45"/>
    </row>
    <row r="186" spans="7:7">
      <c r="G186" s="45"/>
    </row>
    <row r="187" spans="7:7">
      <c r="G187" s="45"/>
    </row>
    <row r="188" spans="7:7">
      <c r="G188" s="45"/>
    </row>
    <row r="189" spans="7:7">
      <c r="G189" s="45"/>
    </row>
    <row r="190" spans="7:7">
      <c r="G190" s="45"/>
    </row>
    <row r="191" spans="7:7">
      <c r="G191" s="45"/>
    </row>
    <row r="192" spans="7:7">
      <c r="G192" s="45"/>
    </row>
    <row r="193" spans="7:7">
      <c r="G193" s="45"/>
    </row>
    <row r="194" spans="7:7">
      <c r="G194" s="45"/>
    </row>
    <row r="195" spans="7:7">
      <c r="G195" s="45"/>
    </row>
    <row r="196" spans="7:7">
      <c r="G196" s="45"/>
    </row>
    <row r="197" spans="7:7">
      <c r="G197" s="45"/>
    </row>
    <row r="198" spans="7:7">
      <c r="G198" s="45"/>
    </row>
    <row r="199" spans="7:7">
      <c r="G199" s="45"/>
    </row>
    <row r="200" spans="7:7">
      <c r="G200" s="45"/>
    </row>
    <row r="201" spans="7:7">
      <c r="G201" s="45"/>
    </row>
    <row r="202" spans="7:7">
      <c r="G202" s="45"/>
    </row>
    <row r="203" spans="7:7">
      <c r="G203" s="45"/>
    </row>
    <row r="204" spans="7:7">
      <c r="G204" s="45"/>
    </row>
    <row r="205" spans="7:7">
      <c r="G205" s="45"/>
    </row>
    <row r="206" spans="7:7">
      <c r="G206" s="45"/>
    </row>
    <row r="207" spans="7:7">
      <c r="G207" s="45"/>
    </row>
    <row r="208" spans="7:7">
      <c r="G208" s="45"/>
    </row>
    <row r="209" spans="7:7">
      <c r="G209" s="45"/>
    </row>
    <row r="210" spans="7:7">
      <c r="G210" s="45"/>
    </row>
    <row r="211" spans="7:7">
      <c r="G211" s="45"/>
    </row>
    <row r="212" spans="7:7">
      <c r="G212" s="45"/>
    </row>
    <row r="213" spans="7:7">
      <c r="G213" s="45"/>
    </row>
    <row r="214" spans="7:7">
      <c r="G214" s="45"/>
    </row>
    <row r="215" spans="7:7">
      <c r="G215" s="45"/>
    </row>
    <row r="216" spans="7:7">
      <c r="G216" s="45"/>
    </row>
    <row r="217" spans="7:7">
      <c r="G217" s="45"/>
    </row>
    <row r="218" spans="7:7">
      <c r="G218" s="45"/>
    </row>
    <row r="219" spans="7:7">
      <c r="G219" s="45"/>
    </row>
    <row r="220" spans="7:7">
      <c r="G220" s="45"/>
    </row>
    <row r="221" spans="7:7">
      <c r="G221" s="45"/>
    </row>
    <row r="222" spans="7:7">
      <c r="G222" s="45"/>
    </row>
    <row r="223" spans="7:7">
      <c r="G223" s="45"/>
    </row>
    <row r="224" spans="7:7">
      <c r="G224" s="45"/>
    </row>
    <row r="225" spans="7:7">
      <c r="G225" s="45"/>
    </row>
    <row r="226" spans="7:7">
      <c r="G226" s="45"/>
    </row>
    <row r="227" spans="7:7">
      <c r="G227" s="45"/>
    </row>
    <row r="228" spans="7:7">
      <c r="G228" s="45"/>
    </row>
    <row r="229" spans="7:7">
      <c r="G229" s="45"/>
    </row>
    <row r="230" spans="7:7">
      <c r="G230" s="45"/>
    </row>
    <row r="231" spans="7:7">
      <c r="G231" s="45"/>
    </row>
    <row r="232" spans="7:7">
      <c r="G232" s="45"/>
    </row>
    <row r="233" spans="7:7">
      <c r="G233" s="45"/>
    </row>
    <row r="234" spans="7:7">
      <c r="G234" s="45"/>
    </row>
    <row r="235" spans="7:7">
      <c r="G235" s="45"/>
    </row>
    <row r="236" spans="7:7">
      <c r="G236" s="45"/>
    </row>
    <row r="237" spans="7:7">
      <c r="G237" s="45"/>
    </row>
    <row r="238" spans="7:7">
      <c r="G238" s="45"/>
    </row>
    <row r="239" spans="7:7">
      <c r="G239" s="45"/>
    </row>
    <row r="240" spans="7:7">
      <c r="G240" s="45"/>
    </row>
    <row r="241" spans="7:7">
      <c r="G241" s="45"/>
    </row>
    <row r="242" spans="7:7">
      <c r="G242" s="45"/>
    </row>
    <row r="243" spans="7:7">
      <c r="G243" s="45"/>
    </row>
    <row r="244" spans="7:7">
      <c r="G244" s="45"/>
    </row>
    <row r="245" spans="7:7">
      <c r="G245" s="45"/>
    </row>
    <row r="246" spans="7:7">
      <c r="G246" s="45"/>
    </row>
    <row r="247" spans="7:7">
      <c r="G247" s="45"/>
    </row>
    <row r="248" spans="7:7">
      <c r="G248" s="45"/>
    </row>
    <row r="249" spans="7:7">
      <c r="G249" s="45"/>
    </row>
    <row r="250" spans="7:7">
      <c r="G250" s="45"/>
    </row>
    <row r="251" spans="7:7">
      <c r="G251" s="45"/>
    </row>
    <row r="252" spans="7:7">
      <c r="G252" s="45"/>
    </row>
    <row r="253" spans="7:7">
      <c r="G253" s="45"/>
    </row>
    <row r="254" spans="7:7">
      <c r="G254" s="45"/>
    </row>
    <row r="255" spans="7:7">
      <c r="G255" s="45"/>
    </row>
    <row r="256" spans="7:7">
      <c r="G256" s="45"/>
    </row>
    <row r="257" spans="7:7">
      <c r="G257" s="45"/>
    </row>
    <row r="258" spans="7:7">
      <c r="G258" s="45"/>
    </row>
    <row r="259" spans="7:7">
      <c r="G259" s="45"/>
    </row>
    <row r="260" spans="7:7">
      <c r="G260" s="45"/>
    </row>
    <row r="261" spans="7:7">
      <c r="G261" s="45"/>
    </row>
    <row r="262" spans="7:7">
      <c r="G262" s="45"/>
    </row>
    <row r="263" spans="7:7">
      <c r="G263" s="45"/>
    </row>
    <row r="264" spans="7:7">
      <c r="G264" s="45"/>
    </row>
    <row r="265" spans="7:7">
      <c r="G265" s="45"/>
    </row>
    <row r="266" spans="7:7">
      <c r="G266" s="45"/>
    </row>
    <row r="267" spans="7:7">
      <c r="G267" s="45"/>
    </row>
    <row r="268" spans="7:7">
      <c r="G268" s="45"/>
    </row>
    <row r="269" spans="7:7">
      <c r="G269" s="45"/>
    </row>
    <row r="270" spans="7:7">
      <c r="G270" s="45"/>
    </row>
    <row r="271" spans="7:7">
      <c r="G271" s="45"/>
    </row>
    <row r="272" spans="7:7">
      <c r="G272" s="45"/>
    </row>
    <row r="273" spans="7:7">
      <c r="G273" s="45"/>
    </row>
    <row r="274" spans="7:7">
      <c r="G274" s="45"/>
    </row>
    <row r="275" spans="7:7">
      <c r="G275" s="45"/>
    </row>
    <row r="276" spans="7:7">
      <c r="G276" s="45"/>
    </row>
    <row r="277" spans="7:7">
      <c r="G277" s="45"/>
    </row>
    <row r="278" spans="7:7">
      <c r="G278" s="45"/>
    </row>
    <row r="279" spans="7:7">
      <c r="G279" s="45"/>
    </row>
    <row r="280" spans="7:7">
      <c r="G280" s="45"/>
    </row>
    <row r="281" spans="7:7">
      <c r="G281" s="45"/>
    </row>
    <row r="282" spans="7:7">
      <c r="G282" s="45"/>
    </row>
    <row r="283" spans="7:7">
      <c r="G283" s="45"/>
    </row>
    <row r="284" spans="7:7">
      <c r="G284" s="45"/>
    </row>
    <row r="285" spans="7:7">
      <c r="G285" s="45"/>
    </row>
    <row r="286" spans="7:7">
      <c r="G286" s="45"/>
    </row>
    <row r="287" spans="7:7">
      <c r="G287" s="45"/>
    </row>
    <row r="288" spans="7:7">
      <c r="G288" s="45"/>
    </row>
    <row r="289" spans="7:7">
      <c r="G289" s="45"/>
    </row>
    <row r="290" spans="7:7">
      <c r="G290" s="45"/>
    </row>
    <row r="291" spans="7:7">
      <c r="G291" s="45"/>
    </row>
    <row r="292" spans="7:7">
      <c r="G292" s="45"/>
    </row>
    <row r="293" spans="7:7">
      <c r="G293" s="45"/>
    </row>
    <row r="294" spans="7:7">
      <c r="G294" s="45"/>
    </row>
    <row r="295" spans="7:7">
      <c r="G295" s="45"/>
    </row>
    <row r="296" spans="7:7">
      <c r="G296" s="45"/>
    </row>
    <row r="297" spans="7:7">
      <c r="G297" s="45"/>
    </row>
    <row r="298" spans="7:7">
      <c r="G298" s="45"/>
    </row>
    <row r="299" spans="7:7">
      <c r="G299" s="45"/>
    </row>
    <row r="300" spans="7:7">
      <c r="G300" s="45"/>
    </row>
    <row r="301" spans="7:7">
      <c r="G301" s="45"/>
    </row>
    <row r="302" spans="7:7">
      <c r="G302" s="45"/>
    </row>
    <row r="303" spans="7:7">
      <c r="G303" s="45"/>
    </row>
    <row r="304" spans="7:7">
      <c r="G304" s="45"/>
    </row>
    <row r="305" spans="7:7">
      <c r="G305" s="45"/>
    </row>
    <row r="306" spans="7:7">
      <c r="G306" s="45"/>
    </row>
    <row r="307" spans="7:7">
      <c r="G307" s="45"/>
    </row>
    <row r="308" spans="7:7">
      <c r="G308" s="45"/>
    </row>
    <row r="309" spans="7:7">
      <c r="G309" s="45"/>
    </row>
    <row r="310" spans="7:7">
      <c r="G310" s="45"/>
    </row>
    <row r="311" spans="7:7">
      <c r="G311" s="45"/>
    </row>
    <row r="312" spans="7:7">
      <c r="G312" s="45"/>
    </row>
    <row r="313" spans="7:7">
      <c r="G313" s="45"/>
    </row>
    <row r="314" spans="7:7">
      <c r="G314" s="45"/>
    </row>
    <row r="315" spans="7:7">
      <c r="G315" s="45"/>
    </row>
    <row r="316" spans="7:7">
      <c r="G316" s="45"/>
    </row>
    <row r="317" spans="7:7">
      <c r="G317" s="45"/>
    </row>
    <row r="318" spans="7:7">
      <c r="G318" s="45"/>
    </row>
    <row r="319" spans="7:7">
      <c r="G319" s="45"/>
    </row>
    <row r="320" spans="7:7">
      <c r="G320" s="45"/>
    </row>
    <row r="321" spans="7:7">
      <c r="G321" s="45"/>
    </row>
    <row r="322" spans="7:7">
      <c r="G322" s="45"/>
    </row>
    <row r="323" spans="7:7">
      <c r="G323" s="45"/>
    </row>
    <row r="324" spans="7:7">
      <c r="G324" s="45"/>
    </row>
    <row r="325" spans="7:7">
      <c r="G325" s="45"/>
    </row>
    <row r="326" spans="7:7">
      <c r="G326" s="45"/>
    </row>
    <row r="327" spans="7:7">
      <c r="G327" s="45"/>
    </row>
    <row r="328" spans="7:7">
      <c r="G328" s="45"/>
    </row>
    <row r="329" spans="7:7">
      <c r="G329" s="45"/>
    </row>
    <row r="330" spans="7:7">
      <c r="G330" s="45"/>
    </row>
    <row r="331" spans="7:7">
      <c r="G331" s="45"/>
    </row>
    <row r="332" spans="7:7">
      <c r="G332" s="45"/>
    </row>
    <row r="333" spans="7:7">
      <c r="G333" s="45"/>
    </row>
    <row r="334" spans="7:7">
      <c r="G334" s="45"/>
    </row>
    <row r="335" spans="7:7">
      <c r="G335" s="45"/>
    </row>
    <row r="336" spans="7:7">
      <c r="G336" s="45"/>
    </row>
    <row r="337" spans="7:7">
      <c r="G337" s="45"/>
    </row>
    <row r="338" spans="7:7">
      <c r="G338" s="45"/>
    </row>
    <row r="339" spans="7:7">
      <c r="G339" s="45"/>
    </row>
    <row r="340" spans="7:7">
      <c r="G340" s="45"/>
    </row>
    <row r="341" spans="7:7">
      <c r="G341" s="45"/>
    </row>
    <row r="342" spans="7:7">
      <c r="G342" s="45"/>
    </row>
    <row r="343" spans="7:7">
      <c r="G343" s="45"/>
    </row>
    <row r="344" spans="7:7">
      <c r="G344" s="45"/>
    </row>
    <row r="345" spans="7:7">
      <c r="G345" s="45"/>
    </row>
    <row r="346" spans="7:7">
      <c r="G346" s="45"/>
    </row>
    <row r="347" spans="7:7">
      <c r="G347" s="45"/>
    </row>
    <row r="348" spans="7:7">
      <c r="G348" s="45"/>
    </row>
    <row r="349" spans="7:7">
      <c r="G349" s="45"/>
    </row>
    <row r="350" spans="7:7">
      <c r="G350" s="45"/>
    </row>
    <row r="351" spans="7:7">
      <c r="G351" s="45"/>
    </row>
    <row r="352" spans="7:7">
      <c r="G352" s="45"/>
    </row>
    <row r="353" spans="7:7">
      <c r="G353" s="45"/>
    </row>
    <row r="354" spans="7:7">
      <c r="G354" s="45"/>
    </row>
    <row r="355" spans="7:7">
      <c r="G355" s="45"/>
    </row>
    <row r="356" spans="7:7">
      <c r="G356" s="45"/>
    </row>
    <row r="357" spans="7:7">
      <c r="G357" s="45"/>
    </row>
    <row r="358" spans="7:7">
      <c r="G358" s="45"/>
    </row>
    <row r="359" spans="7:7">
      <c r="G359" s="45"/>
    </row>
    <row r="360" spans="7:7">
      <c r="G360" s="45"/>
    </row>
    <row r="361" spans="7:7">
      <c r="G361" s="45"/>
    </row>
    <row r="362" spans="7:7">
      <c r="G362" s="45"/>
    </row>
    <row r="363" spans="7:7">
      <c r="G363" s="45"/>
    </row>
    <row r="364" spans="7:7">
      <c r="G364" s="45"/>
    </row>
    <row r="365" spans="7:7">
      <c r="G365" s="45"/>
    </row>
    <row r="366" spans="7:7">
      <c r="G366" s="45"/>
    </row>
    <row r="367" spans="7:7">
      <c r="G367" s="45"/>
    </row>
    <row r="368" spans="7:7">
      <c r="G368" s="45"/>
    </row>
    <row r="369" spans="7:7">
      <c r="G369" s="45"/>
    </row>
    <row r="370" spans="7:7">
      <c r="G370" s="45"/>
    </row>
    <row r="371" spans="7:7">
      <c r="G371" s="45"/>
    </row>
    <row r="372" spans="7:7">
      <c r="G372" s="45"/>
    </row>
    <row r="373" spans="7:7">
      <c r="G373" s="45"/>
    </row>
    <row r="374" spans="7:7">
      <c r="G374" s="45"/>
    </row>
    <row r="375" spans="7:7">
      <c r="G375" s="45"/>
    </row>
    <row r="376" spans="7:7">
      <c r="G376" s="45"/>
    </row>
    <row r="377" spans="7:7">
      <c r="G377" s="45"/>
    </row>
    <row r="378" spans="7:7">
      <c r="G378" s="45"/>
    </row>
    <row r="379" spans="7:7">
      <c r="G379" s="45"/>
    </row>
    <row r="380" spans="7:7">
      <c r="G380" s="45"/>
    </row>
    <row r="381" spans="7:7">
      <c r="G381" s="45"/>
    </row>
    <row r="382" spans="7:7">
      <c r="G382" s="45"/>
    </row>
    <row r="383" spans="7:7">
      <c r="G383" s="45"/>
    </row>
    <row r="384" spans="7:7">
      <c r="G384" s="45"/>
    </row>
    <row r="385" spans="7:7">
      <c r="G385" s="45"/>
    </row>
    <row r="386" spans="7:7">
      <c r="G386" s="45"/>
    </row>
    <row r="387" spans="7:7">
      <c r="G387" s="45"/>
    </row>
    <row r="388" spans="7:7">
      <c r="G388" s="45"/>
    </row>
    <row r="389" spans="7:7">
      <c r="G389" s="45"/>
    </row>
    <row r="390" spans="7:7">
      <c r="G390" s="45"/>
    </row>
    <row r="391" spans="7:7">
      <c r="G391" s="45"/>
    </row>
    <row r="392" spans="7:7">
      <c r="G392" s="45"/>
    </row>
    <row r="393" spans="7:7">
      <c r="G393" s="45"/>
    </row>
    <row r="394" spans="7:7">
      <c r="G394" s="45"/>
    </row>
    <row r="395" spans="7:7">
      <c r="G395" s="45"/>
    </row>
    <row r="396" spans="7:7">
      <c r="G396" s="45"/>
    </row>
    <row r="397" spans="7:7">
      <c r="G397" s="45"/>
    </row>
    <row r="398" spans="7:7">
      <c r="G398" s="45"/>
    </row>
    <row r="399" spans="7:7">
      <c r="G399" s="45"/>
    </row>
    <row r="400" spans="7:7">
      <c r="G400" s="45"/>
    </row>
    <row r="401" spans="7:7">
      <c r="G401" s="45"/>
    </row>
    <row r="402" spans="7:7">
      <c r="G402" s="45"/>
    </row>
    <row r="403" spans="7:7">
      <c r="G403" s="45"/>
    </row>
    <row r="404" spans="7:7">
      <c r="G404" s="45"/>
    </row>
    <row r="405" spans="7:7">
      <c r="G405" s="45"/>
    </row>
    <row r="406" spans="7:7">
      <c r="G406" s="45"/>
    </row>
    <row r="407" spans="7:7">
      <c r="G407" s="45"/>
    </row>
    <row r="408" spans="7:7">
      <c r="G408" s="45"/>
    </row>
    <row r="409" spans="7:7">
      <c r="G409" s="45"/>
    </row>
    <row r="410" spans="7:7">
      <c r="G410" s="45"/>
    </row>
    <row r="411" spans="7:7">
      <c r="G411" s="45"/>
    </row>
    <row r="412" spans="7:7">
      <c r="G412" s="45"/>
    </row>
    <row r="413" spans="7:7">
      <c r="G413" s="45"/>
    </row>
    <row r="414" spans="7:7">
      <c r="G414" s="45"/>
    </row>
    <row r="415" spans="7:7">
      <c r="G415" s="45"/>
    </row>
    <row r="416" spans="7:7">
      <c r="G416" s="45"/>
    </row>
    <row r="417" spans="7:7">
      <c r="G417" s="45"/>
    </row>
    <row r="418" spans="7:7">
      <c r="G418" s="45"/>
    </row>
    <row r="419" spans="7:7">
      <c r="G419" s="45"/>
    </row>
    <row r="420" spans="7:7">
      <c r="G420" s="45"/>
    </row>
    <row r="421" spans="7:7">
      <c r="G421" s="45"/>
    </row>
    <row r="422" spans="7:7">
      <c r="G422" s="45"/>
    </row>
    <row r="423" spans="7:7">
      <c r="G423" s="45"/>
    </row>
    <row r="424" spans="7:7">
      <c r="G424" s="45"/>
    </row>
    <row r="425" spans="7:7">
      <c r="G425" s="45"/>
    </row>
    <row r="426" spans="7:7">
      <c r="G426" s="45"/>
    </row>
    <row r="427" spans="7:7">
      <c r="G427" s="45"/>
    </row>
    <row r="428" spans="7:7">
      <c r="G428" s="45"/>
    </row>
    <row r="429" spans="7:7">
      <c r="G429" s="45"/>
    </row>
    <row r="430" spans="7:7">
      <c r="G430" s="45"/>
    </row>
    <row r="431" spans="7:7">
      <c r="G431" s="45"/>
    </row>
    <row r="432" spans="7:7">
      <c r="G432" s="45"/>
    </row>
    <row r="433" spans="7:7">
      <c r="G433" s="45"/>
    </row>
    <row r="434" spans="7:7">
      <c r="G434" s="45"/>
    </row>
    <row r="435" spans="7:7">
      <c r="G435" s="45"/>
    </row>
    <row r="436" spans="7:7">
      <c r="G436" s="45"/>
    </row>
    <row r="437" spans="7:7">
      <c r="G437" s="45"/>
    </row>
    <row r="438" spans="7:7">
      <c r="G438" s="45"/>
    </row>
    <row r="439" spans="7:7">
      <c r="G439" s="45"/>
    </row>
    <row r="440" spans="7:7">
      <c r="G440" s="45"/>
    </row>
    <row r="441" spans="7:7">
      <c r="G441" s="45"/>
    </row>
    <row r="442" spans="7:7">
      <c r="G442" s="45"/>
    </row>
    <row r="443" spans="7:7">
      <c r="G443" s="45"/>
    </row>
    <row r="444" spans="7:7">
      <c r="G444" s="45"/>
    </row>
    <row r="445" spans="7:7">
      <c r="G445" s="45"/>
    </row>
    <row r="446" spans="7:7">
      <c r="G446" s="45"/>
    </row>
    <row r="447" spans="7:7">
      <c r="G447" s="45"/>
    </row>
    <row r="448" spans="7:7">
      <c r="G448" s="45"/>
    </row>
    <row r="449" spans="7:7">
      <c r="G449" s="45"/>
    </row>
    <row r="450" spans="7:7">
      <c r="G450" s="45"/>
    </row>
    <row r="451" spans="7:7">
      <c r="G451" s="45"/>
    </row>
    <row r="452" spans="7:7">
      <c r="G452" s="45"/>
    </row>
    <row r="453" spans="7:7">
      <c r="G453" s="45"/>
    </row>
    <row r="454" spans="7:7">
      <c r="G454" s="45"/>
    </row>
    <row r="455" spans="7:7">
      <c r="G455" s="45"/>
    </row>
    <row r="456" spans="7:7">
      <c r="G456" s="45"/>
    </row>
    <row r="457" spans="7:7">
      <c r="G457" s="45"/>
    </row>
    <row r="458" spans="7:7">
      <c r="G458" s="45"/>
    </row>
    <row r="459" spans="7:7">
      <c r="G459" s="45"/>
    </row>
    <row r="460" spans="7:7">
      <c r="G460" s="45"/>
    </row>
    <row r="461" spans="7:7">
      <c r="G461" s="45"/>
    </row>
    <row r="462" spans="7:7">
      <c r="G462" s="45"/>
    </row>
    <row r="463" spans="7:7">
      <c r="G463" s="45"/>
    </row>
    <row r="464" spans="7:7">
      <c r="G464" s="45"/>
    </row>
    <row r="465" spans="7:7">
      <c r="G465" s="45"/>
    </row>
    <row r="466" spans="7:7">
      <c r="G466" s="45"/>
    </row>
    <row r="467" spans="7:7">
      <c r="G467" s="45"/>
    </row>
    <row r="468" spans="7:7">
      <c r="G468" s="45"/>
    </row>
    <row r="469" spans="7:7">
      <c r="G469" s="45"/>
    </row>
    <row r="470" spans="7:7">
      <c r="G470" s="45"/>
    </row>
    <row r="471" spans="7:7">
      <c r="G471" s="45"/>
    </row>
    <row r="472" spans="7:7">
      <c r="G472" s="45"/>
    </row>
    <row r="473" spans="7:7">
      <c r="G473" s="45"/>
    </row>
    <row r="474" spans="7:7">
      <c r="G474" s="45"/>
    </row>
    <row r="475" spans="7:7">
      <c r="G475" s="45"/>
    </row>
    <row r="476" spans="7:7">
      <c r="G476" s="45"/>
    </row>
    <row r="477" spans="7:7">
      <c r="G477" s="45"/>
    </row>
    <row r="478" spans="7:7">
      <c r="G478" s="45"/>
    </row>
    <row r="479" spans="7:7">
      <c r="G479" s="45"/>
    </row>
    <row r="480" spans="7:7">
      <c r="G480" s="45"/>
    </row>
    <row r="481" spans="7:7">
      <c r="G481" s="45"/>
    </row>
    <row r="482" spans="7:7">
      <c r="G482" s="45"/>
    </row>
    <row r="483" spans="7:7">
      <c r="G483" s="45"/>
    </row>
    <row r="484" spans="7:7">
      <c r="G484" s="45"/>
    </row>
    <row r="485" spans="7:7">
      <c r="G485" s="45"/>
    </row>
    <row r="486" spans="7:7">
      <c r="G486" s="45"/>
    </row>
    <row r="487" spans="7:7">
      <c r="G487" s="45"/>
    </row>
    <row r="488" spans="7:7">
      <c r="G488" s="45"/>
    </row>
    <row r="489" spans="7:7">
      <c r="G489" s="45"/>
    </row>
    <row r="490" spans="7:7">
      <c r="G490" s="45"/>
    </row>
    <row r="491" spans="7:7">
      <c r="G491" s="45"/>
    </row>
    <row r="492" spans="7:7">
      <c r="G492" s="45"/>
    </row>
    <row r="493" spans="7:7">
      <c r="G493" s="45"/>
    </row>
    <row r="494" spans="7:7">
      <c r="G494" s="45"/>
    </row>
    <row r="495" spans="7:7">
      <c r="G495" s="45"/>
    </row>
    <row r="496" spans="7:7">
      <c r="G496" s="45"/>
    </row>
    <row r="497" spans="7:7">
      <c r="G497" s="45"/>
    </row>
    <row r="498" spans="7:7">
      <c r="G498" s="45"/>
    </row>
    <row r="499" spans="7:7">
      <c r="G499" s="45"/>
    </row>
    <row r="500" spans="7:7">
      <c r="G500" s="45"/>
    </row>
    <row r="501" spans="7:7">
      <c r="G501" s="45"/>
    </row>
    <row r="502" spans="7:7">
      <c r="G502" s="45"/>
    </row>
    <row r="503" spans="7:7">
      <c r="G503" s="45"/>
    </row>
    <row r="504" spans="7:7">
      <c r="G504" s="45"/>
    </row>
    <row r="505" spans="7:7">
      <c r="G505" s="45"/>
    </row>
    <row r="506" spans="7:7">
      <c r="G506" s="45"/>
    </row>
    <row r="507" spans="7:7">
      <c r="G507" s="45"/>
    </row>
    <row r="508" spans="7:7">
      <c r="G508" s="45"/>
    </row>
    <row r="509" spans="7:7">
      <c r="G509" s="45"/>
    </row>
    <row r="510" spans="7:7">
      <c r="G510" s="45"/>
    </row>
    <row r="511" spans="7:7">
      <c r="G511" s="45"/>
    </row>
    <row r="512" spans="7:7">
      <c r="G512" s="45"/>
    </row>
    <row r="513" spans="7:7">
      <c r="G513" s="45"/>
    </row>
    <row r="514" spans="7:7">
      <c r="G514" s="45"/>
    </row>
    <row r="515" spans="7:7">
      <c r="G515" s="45"/>
    </row>
    <row r="516" spans="7:7">
      <c r="G516" s="45"/>
    </row>
    <row r="517" spans="7:7">
      <c r="G517" s="45"/>
    </row>
    <row r="518" spans="7:7">
      <c r="G518" s="45"/>
    </row>
    <row r="519" spans="7:7">
      <c r="G519" s="45"/>
    </row>
    <row r="520" spans="7:7">
      <c r="G520" s="45"/>
    </row>
    <row r="521" spans="7:7">
      <c r="G521" s="45"/>
    </row>
    <row r="522" spans="7:7">
      <c r="G522" s="45"/>
    </row>
    <row r="523" spans="7:7">
      <c r="G523" s="45"/>
    </row>
    <row r="524" spans="7:7">
      <c r="G524" s="45"/>
    </row>
    <row r="525" spans="7:7">
      <c r="G525" s="45"/>
    </row>
    <row r="526" spans="7:7">
      <c r="G526" s="45"/>
    </row>
    <row r="527" spans="7:7">
      <c r="G527" s="45"/>
    </row>
    <row r="528" spans="7:7">
      <c r="G528" s="45"/>
    </row>
    <row r="529" spans="7:7">
      <c r="G529" s="45"/>
    </row>
    <row r="530" spans="7:7">
      <c r="G530" s="45"/>
    </row>
    <row r="531" spans="7:7">
      <c r="G531" s="45"/>
    </row>
    <row r="532" spans="7:7">
      <c r="G532" s="45"/>
    </row>
    <row r="533" spans="7:7">
      <c r="G533" s="45"/>
    </row>
    <row r="534" spans="7:7">
      <c r="G534" s="45"/>
    </row>
    <row r="535" spans="7:7">
      <c r="G535" s="45"/>
    </row>
    <row r="536" spans="7:7">
      <c r="G536" s="45"/>
    </row>
    <row r="537" spans="7:7">
      <c r="G537" s="45"/>
    </row>
    <row r="538" spans="7:7">
      <c r="G538" s="45"/>
    </row>
    <row r="539" spans="7:7">
      <c r="G539" s="45"/>
    </row>
    <row r="540" spans="7:7">
      <c r="G540" s="45"/>
    </row>
    <row r="541" spans="7:7">
      <c r="G541" s="45"/>
    </row>
    <row r="542" spans="7:7">
      <c r="G542" s="45"/>
    </row>
    <row r="543" spans="7:7">
      <c r="G543" s="45"/>
    </row>
    <row r="544" spans="7:7">
      <c r="G544" s="45"/>
    </row>
    <row r="545" spans="7:7">
      <c r="G545" s="45"/>
    </row>
    <row r="546" spans="7:7">
      <c r="G546" s="45"/>
    </row>
    <row r="547" spans="7:7">
      <c r="G547" s="45"/>
    </row>
    <row r="548" spans="7:7">
      <c r="G548" s="45"/>
    </row>
    <row r="549" spans="7:7">
      <c r="G549" s="45"/>
    </row>
    <row r="550" spans="7:7">
      <c r="G550" s="45"/>
    </row>
    <row r="551" spans="7:7">
      <c r="G551" s="45"/>
    </row>
    <row r="552" spans="7:7">
      <c r="G552" s="45"/>
    </row>
    <row r="553" spans="7:7">
      <c r="G553" s="45"/>
    </row>
    <row r="554" spans="7:7">
      <c r="G554" s="45"/>
    </row>
    <row r="555" spans="7:7">
      <c r="G555" s="45"/>
    </row>
    <row r="556" spans="7:7">
      <c r="G556" s="45"/>
    </row>
    <row r="557" spans="7:7">
      <c r="G557" s="45"/>
    </row>
    <row r="558" spans="7:7">
      <c r="G558" s="45"/>
    </row>
    <row r="559" spans="7:7">
      <c r="G559" s="45"/>
    </row>
    <row r="560" spans="7:7">
      <c r="G560" s="45"/>
    </row>
    <row r="561" spans="7:7">
      <c r="G561" s="45"/>
    </row>
    <row r="562" spans="7:7">
      <c r="G562" s="45"/>
    </row>
    <row r="563" spans="7:7">
      <c r="G563" s="45"/>
    </row>
    <row r="564" spans="7:7">
      <c r="G564" s="45"/>
    </row>
    <row r="565" spans="7:7">
      <c r="G565" s="45"/>
    </row>
    <row r="566" spans="7:7">
      <c r="G566" s="45"/>
    </row>
    <row r="567" spans="7:7">
      <c r="G567" s="45"/>
    </row>
    <row r="568" spans="7:7">
      <c r="G568" s="45"/>
    </row>
    <row r="569" spans="7:7">
      <c r="G569" s="45"/>
    </row>
    <row r="570" spans="7:7">
      <c r="G570" s="45"/>
    </row>
    <row r="571" spans="7:7">
      <c r="G571" s="45"/>
    </row>
    <row r="572" spans="7:7">
      <c r="G572" s="45"/>
    </row>
    <row r="573" spans="7:7">
      <c r="G573" s="45"/>
    </row>
    <row r="574" spans="7:7">
      <c r="G574" s="45"/>
    </row>
    <row r="575" spans="7:7">
      <c r="G575" s="45"/>
    </row>
    <row r="576" spans="7:7">
      <c r="G576" s="45"/>
    </row>
    <row r="577" spans="7:7">
      <c r="G577" s="45"/>
    </row>
    <row r="578" spans="7:7">
      <c r="G578" s="45"/>
    </row>
    <row r="579" spans="7:7">
      <c r="G579" s="45"/>
    </row>
    <row r="580" spans="7:7">
      <c r="G580" s="45"/>
    </row>
    <row r="581" spans="7:7">
      <c r="G581" s="45"/>
    </row>
    <row r="582" spans="7:7">
      <c r="G582" s="45"/>
    </row>
    <row r="583" spans="7:7">
      <c r="G583" s="45"/>
    </row>
    <row r="584" spans="7:7">
      <c r="G584" s="45"/>
    </row>
    <row r="585" spans="7:7">
      <c r="G585" s="45"/>
    </row>
    <row r="586" spans="7:7">
      <c r="G586" s="45"/>
    </row>
    <row r="587" spans="7:7">
      <c r="G587" s="45"/>
    </row>
    <row r="588" spans="7:7">
      <c r="G588" s="45"/>
    </row>
    <row r="589" spans="7:7">
      <c r="G589" s="45"/>
    </row>
    <row r="590" spans="7:7">
      <c r="G590" s="45"/>
    </row>
    <row r="591" spans="7:7">
      <c r="G591" s="45"/>
    </row>
    <row r="592" spans="7:7">
      <c r="G592" s="45"/>
    </row>
    <row r="593" spans="7:7">
      <c r="G593" s="45"/>
    </row>
    <row r="594" spans="7:7">
      <c r="G594" s="45"/>
    </row>
    <row r="595" spans="7:7">
      <c r="G595" s="45"/>
    </row>
    <row r="596" spans="7:7">
      <c r="G596" s="45"/>
    </row>
    <row r="597" spans="7:7">
      <c r="G597" s="45"/>
    </row>
    <row r="598" spans="7:7">
      <c r="G598" s="45"/>
    </row>
    <row r="599" spans="7:7">
      <c r="G599" s="45"/>
    </row>
    <row r="600" spans="7:7">
      <c r="G600" s="45"/>
    </row>
    <row r="601" spans="7:7">
      <c r="G601" s="45"/>
    </row>
    <row r="602" spans="7:7">
      <c r="G602" s="45"/>
    </row>
    <row r="603" spans="7:7">
      <c r="G603" s="45"/>
    </row>
    <row r="604" spans="7:7">
      <c r="G604" s="45"/>
    </row>
    <row r="605" spans="7:7">
      <c r="G605" s="45"/>
    </row>
    <row r="606" spans="7:7">
      <c r="G606" s="45"/>
    </row>
    <row r="607" spans="7:7">
      <c r="G607" s="45"/>
    </row>
    <row r="608" spans="7:7">
      <c r="G608" s="45"/>
    </row>
    <row r="609" spans="7:7">
      <c r="G609" s="45"/>
    </row>
    <row r="610" spans="7:7">
      <c r="G610" s="45"/>
    </row>
    <row r="611" spans="7:7">
      <c r="G611" s="45"/>
    </row>
    <row r="612" spans="7:7">
      <c r="G612" s="45"/>
    </row>
    <row r="613" spans="7:7">
      <c r="G613" s="45"/>
    </row>
    <row r="614" spans="7:7">
      <c r="G614" s="45"/>
    </row>
    <row r="615" spans="7:7">
      <c r="G615" s="45"/>
    </row>
    <row r="616" spans="7:7">
      <c r="G616" s="45"/>
    </row>
    <row r="617" spans="7:7">
      <c r="G617" s="45"/>
    </row>
    <row r="618" spans="7:7">
      <c r="G618" s="45"/>
    </row>
    <row r="619" spans="7:7">
      <c r="G619" s="45"/>
    </row>
    <row r="620" spans="7:7">
      <c r="G620" s="45"/>
    </row>
    <row r="621" spans="7:7">
      <c r="G621" s="45"/>
    </row>
    <row r="622" spans="7:7">
      <c r="G622" s="45"/>
    </row>
    <row r="623" spans="7:7">
      <c r="G623" s="45"/>
    </row>
    <row r="624" spans="7:7">
      <c r="G624" s="45"/>
    </row>
    <row r="625" spans="7:7">
      <c r="G625" s="45"/>
    </row>
    <row r="626" spans="7:7">
      <c r="G626" s="45"/>
    </row>
    <row r="627" spans="7:7">
      <c r="G627" s="45"/>
    </row>
    <row r="628" spans="7:7">
      <c r="G628" s="45"/>
    </row>
    <row r="629" spans="7:7">
      <c r="G629" s="45"/>
    </row>
    <row r="630" spans="7:7">
      <c r="G630" s="45"/>
    </row>
    <row r="631" spans="7:7">
      <c r="G631" s="45"/>
    </row>
    <row r="632" spans="7:7">
      <c r="G632" s="45"/>
    </row>
    <row r="633" spans="7:7">
      <c r="G633" s="45"/>
    </row>
    <row r="634" spans="7:7">
      <c r="G634" s="45"/>
    </row>
    <row r="635" spans="7:7">
      <c r="G635" s="45"/>
    </row>
    <row r="636" spans="7:7">
      <c r="G636" s="45"/>
    </row>
    <row r="637" spans="7:7">
      <c r="G637" s="45"/>
    </row>
    <row r="638" spans="7:7">
      <c r="G638" s="45"/>
    </row>
    <row r="639" spans="7:7">
      <c r="G639" s="45"/>
    </row>
    <row r="640" spans="7:7">
      <c r="G640" s="45"/>
    </row>
    <row r="641" spans="7:7">
      <c r="G641" s="45"/>
    </row>
    <row r="642" spans="7:7">
      <c r="G642" s="45"/>
    </row>
    <row r="643" spans="7:7">
      <c r="G643" s="45"/>
    </row>
    <row r="644" spans="7:7">
      <c r="G644" s="45"/>
    </row>
    <row r="645" spans="7:7">
      <c r="G645" s="45"/>
    </row>
    <row r="646" spans="7:7">
      <c r="G646" s="45"/>
    </row>
    <row r="647" spans="7:7">
      <c r="G647" s="45"/>
    </row>
    <row r="648" spans="7:7">
      <c r="G648" s="45"/>
    </row>
    <row r="649" spans="7:7">
      <c r="G649" s="45"/>
    </row>
    <row r="650" spans="7:7">
      <c r="G650" s="45"/>
    </row>
    <row r="651" spans="7:7">
      <c r="G651" s="45"/>
    </row>
    <row r="652" spans="7:7">
      <c r="G652" s="45"/>
    </row>
    <row r="653" spans="7:7">
      <c r="G653" s="45"/>
    </row>
    <row r="654" spans="7:7">
      <c r="G654" s="45"/>
    </row>
    <row r="655" spans="7:7">
      <c r="G655" s="45"/>
    </row>
    <row r="656" spans="7:7">
      <c r="G656" s="45"/>
    </row>
    <row r="657" spans="7:7">
      <c r="G657" s="45"/>
    </row>
    <row r="658" spans="7:7">
      <c r="G658" s="45"/>
    </row>
    <row r="659" spans="7:7">
      <c r="G659" s="45"/>
    </row>
    <row r="660" spans="7:7">
      <c r="G660" s="45"/>
    </row>
    <row r="661" spans="7:7">
      <c r="G661" s="45"/>
    </row>
    <row r="662" spans="7:7">
      <c r="G662" s="45"/>
    </row>
    <row r="663" spans="7:7">
      <c r="G663" s="45"/>
    </row>
    <row r="664" spans="7:7">
      <c r="G664" s="45"/>
    </row>
    <row r="665" spans="7:7">
      <c r="G665" s="45"/>
    </row>
    <row r="666" spans="7:7">
      <c r="G666" s="45"/>
    </row>
    <row r="667" spans="7:7">
      <c r="G667" s="45"/>
    </row>
    <row r="668" spans="7:7">
      <c r="G668" s="45"/>
    </row>
    <row r="669" spans="7:7">
      <c r="G669" s="45"/>
    </row>
    <row r="670" spans="7:7">
      <c r="G670" s="45"/>
    </row>
    <row r="671" spans="7:7">
      <c r="G671" s="45"/>
    </row>
    <row r="672" spans="7:7">
      <c r="G672" s="45"/>
    </row>
    <row r="673" spans="7:7">
      <c r="G673" s="45"/>
    </row>
    <row r="674" spans="7:7">
      <c r="G674" s="45"/>
    </row>
    <row r="675" spans="7:7">
      <c r="G675" s="45"/>
    </row>
    <row r="676" spans="7:7">
      <c r="G676" s="45"/>
    </row>
    <row r="677" spans="7:7">
      <c r="G677" s="45"/>
    </row>
    <row r="678" spans="7:7">
      <c r="G678" s="45"/>
    </row>
    <row r="679" spans="7:7">
      <c r="G679" s="45"/>
    </row>
    <row r="680" spans="7:7">
      <c r="G680" s="45"/>
    </row>
    <row r="681" spans="7:7">
      <c r="G681" s="45"/>
    </row>
    <row r="682" spans="7:7">
      <c r="G682" s="45"/>
    </row>
    <row r="683" spans="7:7">
      <c r="G683" s="45"/>
    </row>
    <row r="684" spans="7:7">
      <c r="G684" s="45"/>
    </row>
    <row r="685" spans="7:7">
      <c r="G685" s="45"/>
    </row>
    <row r="686" spans="7:7">
      <c r="G686" s="45"/>
    </row>
    <row r="687" spans="7:7">
      <c r="G687" s="45"/>
    </row>
    <row r="688" spans="7:7">
      <c r="G688" s="45"/>
    </row>
    <row r="689" spans="7:7">
      <c r="G689" s="45"/>
    </row>
    <row r="690" spans="7:7">
      <c r="G690" s="45"/>
    </row>
    <row r="691" spans="7:7">
      <c r="G691" s="45"/>
    </row>
    <row r="692" spans="7:7">
      <c r="G692" s="45"/>
    </row>
    <row r="693" spans="7:7">
      <c r="G693" s="45"/>
    </row>
    <row r="694" spans="7:7">
      <c r="G694" s="45"/>
    </row>
    <row r="695" spans="7:7">
      <c r="G695" s="45"/>
    </row>
    <row r="696" spans="7:7">
      <c r="G696" s="45"/>
    </row>
    <row r="697" spans="7:7">
      <c r="G697" s="45"/>
    </row>
    <row r="698" spans="7:7">
      <c r="G698" s="45"/>
    </row>
    <row r="699" spans="7:7">
      <c r="G699" s="45"/>
    </row>
    <row r="700" spans="7:7">
      <c r="G700" s="45"/>
    </row>
    <row r="701" spans="7:7">
      <c r="G701" s="45"/>
    </row>
    <row r="702" spans="7:7">
      <c r="G702" s="45"/>
    </row>
    <row r="703" spans="7:7">
      <c r="G703" s="45"/>
    </row>
    <row r="704" spans="7:7">
      <c r="G704" s="45"/>
    </row>
    <row r="705" spans="7:7">
      <c r="G705" s="45"/>
    </row>
    <row r="706" spans="7:7">
      <c r="G706" s="45"/>
    </row>
    <row r="707" spans="7:7">
      <c r="G707" s="45"/>
    </row>
    <row r="708" spans="7:7">
      <c r="G708" s="45"/>
    </row>
    <row r="709" spans="7:7">
      <c r="G709" s="45"/>
    </row>
    <row r="710" spans="7:7">
      <c r="G710" s="45"/>
    </row>
    <row r="711" spans="7:7">
      <c r="G711" s="45"/>
    </row>
    <row r="712" spans="7:7">
      <c r="G712" s="45"/>
    </row>
    <row r="713" spans="7:7">
      <c r="G713" s="45"/>
    </row>
    <row r="714" spans="7:7">
      <c r="G714" s="45"/>
    </row>
    <row r="715" spans="7:7">
      <c r="G715" s="45"/>
    </row>
    <row r="716" spans="7:7">
      <c r="G716" s="45"/>
    </row>
    <row r="717" spans="7:7">
      <c r="G717" s="45"/>
    </row>
    <row r="718" spans="7:7">
      <c r="G718" s="45"/>
    </row>
    <row r="719" spans="7:7">
      <c r="G719" s="45"/>
    </row>
    <row r="720" spans="7:7">
      <c r="G720" s="45"/>
    </row>
    <row r="721" spans="7:7">
      <c r="G721" s="45"/>
    </row>
    <row r="722" spans="7:7">
      <c r="G722" s="45"/>
    </row>
    <row r="723" spans="7:7">
      <c r="G723" s="45"/>
    </row>
    <row r="724" spans="7:7">
      <c r="G724" s="45"/>
    </row>
    <row r="725" spans="7:7">
      <c r="G725" s="45"/>
    </row>
    <row r="726" spans="7:7">
      <c r="G726" s="45"/>
    </row>
    <row r="727" spans="7:7">
      <c r="G727" s="45"/>
    </row>
    <row r="728" spans="7:7">
      <c r="G728" s="45"/>
    </row>
    <row r="729" spans="7:7">
      <c r="G729" s="45"/>
    </row>
    <row r="730" spans="7:7">
      <c r="G730" s="45"/>
    </row>
    <row r="731" spans="7:7">
      <c r="G731" s="45"/>
    </row>
    <row r="732" spans="7:7">
      <c r="G732" s="45"/>
    </row>
    <row r="733" spans="7:7">
      <c r="G733" s="45"/>
    </row>
    <row r="734" spans="7:7">
      <c r="G734" s="45"/>
    </row>
    <row r="735" spans="7:7">
      <c r="G735" s="45"/>
    </row>
    <row r="736" spans="7:7">
      <c r="G736" s="45"/>
    </row>
    <row r="737" spans="7:7">
      <c r="G737" s="45"/>
    </row>
    <row r="738" spans="7:7">
      <c r="G738" s="45"/>
    </row>
    <row r="739" spans="7:7">
      <c r="G739" s="45"/>
    </row>
    <row r="740" spans="7:7">
      <c r="G740" s="45"/>
    </row>
    <row r="741" spans="7:7">
      <c r="G741" s="45"/>
    </row>
    <row r="742" spans="7:7">
      <c r="G742" s="45"/>
    </row>
    <row r="743" spans="7:7">
      <c r="G743" s="45"/>
    </row>
    <row r="744" spans="7:7">
      <c r="G744" s="45"/>
    </row>
    <row r="745" spans="7:7">
      <c r="G745" s="45"/>
    </row>
    <row r="746" spans="7:7">
      <c r="G746" s="45"/>
    </row>
    <row r="747" spans="7:7">
      <c r="G747" s="45"/>
    </row>
    <row r="748" spans="7:7">
      <c r="G748" s="45"/>
    </row>
    <row r="749" spans="7:7">
      <c r="G749" s="45"/>
    </row>
    <row r="750" spans="7:7">
      <c r="G750" s="45"/>
    </row>
    <row r="751" spans="7:7">
      <c r="G751" s="45"/>
    </row>
    <row r="752" spans="7:7">
      <c r="G752" s="45"/>
    </row>
    <row r="753" spans="7:7">
      <c r="G753" s="45"/>
    </row>
    <row r="754" spans="7:7">
      <c r="G754" s="45"/>
    </row>
    <row r="755" spans="7:7">
      <c r="G755" s="45"/>
    </row>
    <row r="756" spans="7:7">
      <c r="G756" s="45"/>
    </row>
    <row r="757" spans="7:7">
      <c r="G757" s="45"/>
    </row>
    <row r="758" spans="7:7">
      <c r="G758" s="45"/>
    </row>
    <row r="759" spans="7:7">
      <c r="G759" s="45"/>
    </row>
    <row r="760" spans="7:7">
      <c r="G760" s="45"/>
    </row>
    <row r="761" spans="7:7">
      <c r="G761" s="45"/>
    </row>
    <row r="762" spans="7:7">
      <c r="G762" s="45"/>
    </row>
    <row r="763" spans="7:7">
      <c r="G763" s="45"/>
    </row>
    <row r="764" spans="7:7">
      <c r="G764" s="45"/>
    </row>
    <row r="765" spans="7:7">
      <c r="G765" s="45"/>
    </row>
    <row r="766" spans="7:7">
      <c r="G766" s="45"/>
    </row>
    <row r="767" spans="7:7">
      <c r="G767" s="45"/>
    </row>
    <row r="768" spans="7:7">
      <c r="G768" s="45"/>
    </row>
    <row r="769" spans="7:7">
      <c r="G769" s="45"/>
    </row>
    <row r="770" spans="7:7">
      <c r="G770" s="45"/>
    </row>
    <row r="771" spans="7:7">
      <c r="G771" s="45"/>
    </row>
    <row r="772" spans="7:7">
      <c r="G772" s="45"/>
    </row>
    <row r="773" spans="7:7">
      <c r="G773" s="45"/>
    </row>
    <row r="774" spans="7:7">
      <c r="G774" s="45"/>
    </row>
    <row r="775" spans="7:7">
      <c r="G775" s="45"/>
    </row>
    <row r="776" spans="7:7">
      <c r="G776" s="45"/>
    </row>
    <row r="777" spans="7:7">
      <c r="G777" s="45"/>
    </row>
    <row r="778" spans="7:7">
      <c r="G778" s="45"/>
    </row>
    <row r="779" spans="7:7">
      <c r="G779" s="45"/>
    </row>
    <row r="780" spans="7:7">
      <c r="G780" s="45"/>
    </row>
    <row r="781" spans="7:7">
      <c r="G781" s="45"/>
    </row>
    <row r="782" spans="7:7">
      <c r="G782" s="45"/>
    </row>
    <row r="783" spans="7:7">
      <c r="G783" s="45"/>
    </row>
    <row r="784" spans="7:7">
      <c r="G784" s="45"/>
    </row>
    <row r="785" spans="7:7">
      <c r="G785" s="45"/>
    </row>
    <row r="786" spans="7:7">
      <c r="G786" s="45"/>
    </row>
    <row r="787" spans="7:7">
      <c r="G787" s="45"/>
    </row>
    <row r="788" spans="7:7">
      <c r="G788" s="45"/>
    </row>
    <row r="789" spans="7:7">
      <c r="G789" s="45"/>
    </row>
    <row r="790" spans="7:7">
      <c r="G790" s="45"/>
    </row>
    <row r="791" spans="7:7">
      <c r="G791" s="45"/>
    </row>
    <row r="792" spans="7:7">
      <c r="G792" s="45"/>
    </row>
    <row r="793" spans="7:7">
      <c r="G793" s="45"/>
    </row>
    <row r="794" spans="7:7">
      <c r="G794" s="45"/>
    </row>
    <row r="795" spans="7:7">
      <c r="G795" s="45"/>
    </row>
    <row r="796" spans="7:7">
      <c r="G796" s="45"/>
    </row>
    <row r="797" spans="7:7">
      <c r="G797" s="45"/>
    </row>
    <row r="798" spans="7:7">
      <c r="G798" s="45"/>
    </row>
    <row r="799" spans="7:7">
      <c r="G799" s="45"/>
    </row>
    <row r="800" spans="7:7">
      <c r="G800" s="45"/>
    </row>
    <row r="801" spans="7:7">
      <c r="G801" s="45"/>
    </row>
    <row r="802" spans="7:7">
      <c r="G802" s="45"/>
    </row>
    <row r="803" spans="7:7">
      <c r="G803" s="45"/>
    </row>
    <row r="804" spans="7:7">
      <c r="G804" s="45"/>
    </row>
    <row r="805" spans="7:7">
      <c r="G805" s="45"/>
    </row>
    <row r="806" spans="7:7">
      <c r="G806" s="45"/>
    </row>
    <row r="807" spans="7:7">
      <c r="G807" s="45"/>
    </row>
    <row r="808" spans="7:7">
      <c r="G808" s="45"/>
    </row>
    <row r="809" spans="7:7">
      <c r="G809" s="45"/>
    </row>
    <row r="810" spans="7:7">
      <c r="G810" s="45"/>
    </row>
    <row r="811" spans="7:7">
      <c r="G811" s="45"/>
    </row>
    <row r="812" spans="7:7">
      <c r="G812" s="45"/>
    </row>
    <row r="813" spans="7:7">
      <c r="G813" s="45"/>
    </row>
    <row r="814" spans="7:7">
      <c r="G814" s="45"/>
    </row>
    <row r="815" spans="7:7">
      <c r="G815" s="45"/>
    </row>
    <row r="816" spans="7:7">
      <c r="G816" s="45"/>
    </row>
    <row r="817" spans="7:7">
      <c r="G817" s="45"/>
    </row>
    <row r="818" spans="7:7">
      <c r="G818" s="45"/>
    </row>
    <row r="819" spans="7:7">
      <c r="G819" s="45"/>
    </row>
    <row r="820" spans="7:7">
      <c r="G820" s="45"/>
    </row>
    <row r="821" spans="7:7">
      <c r="G821" s="45"/>
    </row>
    <row r="822" spans="7:7">
      <c r="G822" s="45"/>
    </row>
    <row r="823" spans="7:7">
      <c r="G823" s="45"/>
    </row>
    <row r="824" spans="7:7">
      <c r="G824" s="45"/>
    </row>
    <row r="825" spans="7:7">
      <c r="G825" s="45"/>
    </row>
    <row r="826" spans="7:7">
      <c r="G826" s="45"/>
    </row>
    <row r="827" spans="7:7">
      <c r="G827" s="45"/>
    </row>
    <row r="828" spans="7:7">
      <c r="G828" s="45"/>
    </row>
    <row r="829" spans="7:7">
      <c r="G829" s="45"/>
    </row>
    <row r="830" spans="7:7">
      <c r="G830" s="45"/>
    </row>
    <row r="831" spans="7:7">
      <c r="G831" s="45"/>
    </row>
    <row r="832" spans="7:7">
      <c r="G832" s="45"/>
    </row>
    <row r="833" spans="7:7">
      <c r="G833" s="45"/>
    </row>
    <row r="834" spans="7:7">
      <c r="G834" s="45"/>
    </row>
    <row r="835" spans="7:7">
      <c r="G835" s="45"/>
    </row>
    <row r="836" spans="7:7">
      <c r="G836" s="45"/>
    </row>
    <row r="837" spans="7:7">
      <c r="G837" s="45"/>
    </row>
    <row r="838" spans="7:7">
      <c r="G838" s="45"/>
    </row>
    <row r="839" spans="7:7">
      <c r="G839" s="45"/>
    </row>
    <row r="840" spans="7:7">
      <c r="G840" s="45"/>
    </row>
    <row r="841" spans="7:7">
      <c r="G841" s="45"/>
    </row>
    <row r="842" spans="7:7">
      <c r="G842" s="45"/>
    </row>
    <row r="843" spans="7:7">
      <c r="G843" s="45"/>
    </row>
    <row r="844" spans="7:7">
      <c r="G844" s="45"/>
    </row>
    <row r="845" spans="7:7">
      <c r="G845" s="45"/>
    </row>
    <row r="846" spans="7:7">
      <c r="G846" s="45"/>
    </row>
    <row r="847" spans="7:7">
      <c r="G847" s="45"/>
    </row>
    <row r="848" spans="7:7">
      <c r="G848" s="45"/>
    </row>
    <row r="849" spans="7:7">
      <c r="G849" s="45"/>
    </row>
    <row r="850" spans="7:7">
      <c r="G850" s="45"/>
    </row>
    <row r="851" spans="7:7">
      <c r="G851" s="45"/>
    </row>
    <row r="852" spans="7:7">
      <c r="G852" s="45"/>
    </row>
    <row r="853" spans="7:7">
      <c r="G853" s="45"/>
    </row>
    <row r="854" spans="7:7">
      <c r="G854" s="45"/>
    </row>
    <row r="855" spans="7:7">
      <c r="G855" s="45"/>
    </row>
    <row r="856" spans="7:7">
      <c r="G856" s="45"/>
    </row>
    <row r="857" spans="7:7">
      <c r="G857" s="45"/>
    </row>
    <row r="858" spans="7:7">
      <c r="G858" s="45"/>
    </row>
    <row r="859" spans="7:7">
      <c r="G859" s="45"/>
    </row>
    <row r="860" spans="7:7">
      <c r="G860" s="45"/>
    </row>
    <row r="861" spans="7:7">
      <c r="G861" s="45"/>
    </row>
    <row r="862" spans="7:7">
      <c r="G862" s="45"/>
    </row>
    <row r="863" spans="7:7">
      <c r="G863" s="45"/>
    </row>
    <row r="864" spans="7:7">
      <c r="G864" s="45"/>
    </row>
    <row r="865" spans="7:7">
      <c r="G865" s="45"/>
    </row>
    <row r="866" spans="7:7">
      <c r="G866" s="45"/>
    </row>
    <row r="867" spans="7:7">
      <c r="G867" s="45"/>
    </row>
    <row r="868" spans="7:7">
      <c r="G868" s="45"/>
    </row>
    <row r="869" spans="7:7">
      <c r="G869" s="45"/>
    </row>
    <row r="870" spans="7:7">
      <c r="G870" s="45"/>
    </row>
    <row r="871" spans="7:7">
      <c r="G871" s="45"/>
    </row>
    <row r="872" spans="7:7">
      <c r="G872" s="45"/>
    </row>
    <row r="873" spans="7:7">
      <c r="G873" s="45"/>
    </row>
    <row r="874" spans="7:7">
      <c r="G874" s="45"/>
    </row>
    <row r="875" spans="7:7">
      <c r="G875" s="45"/>
    </row>
    <row r="876" spans="7:7">
      <c r="G876" s="45"/>
    </row>
    <row r="877" spans="7:7">
      <c r="G877" s="45"/>
    </row>
    <row r="878" spans="7:7">
      <c r="G878" s="45"/>
    </row>
    <row r="879" spans="7:7">
      <c r="G879" s="45"/>
    </row>
    <row r="880" spans="7:7">
      <c r="G880" s="45"/>
    </row>
    <row r="881" spans="7:7">
      <c r="G881" s="45"/>
    </row>
    <row r="882" spans="7:7">
      <c r="G882" s="45"/>
    </row>
    <row r="883" spans="7:7">
      <c r="G883" s="45"/>
    </row>
    <row r="884" spans="7:7">
      <c r="G884" s="45"/>
    </row>
    <row r="885" spans="7:7">
      <c r="G885" s="45"/>
    </row>
    <row r="886" spans="7:7">
      <c r="G886" s="45"/>
    </row>
    <row r="887" spans="7:7">
      <c r="G887" s="45"/>
    </row>
    <row r="888" spans="7:7">
      <c r="G888" s="45"/>
    </row>
    <row r="889" spans="7:7">
      <c r="G889" s="45"/>
    </row>
    <row r="890" spans="7:7">
      <c r="G890" s="45"/>
    </row>
    <row r="891" spans="7:7">
      <c r="G891" s="45"/>
    </row>
    <row r="892" spans="7:7">
      <c r="G892" s="45"/>
    </row>
    <row r="893" spans="7:7">
      <c r="G893" s="45"/>
    </row>
    <row r="894" spans="7:7">
      <c r="G894" s="45"/>
    </row>
    <row r="895" spans="7:7">
      <c r="G895" s="45"/>
    </row>
    <row r="896" spans="7:7">
      <c r="G896" s="45"/>
    </row>
    <row r="897" spans="7:7">
      <c r="G897" s="45"/>
    </row>
    <row r="898" spans="7:7">
      <c r="G898" s="45"/>
    </row>
    <row r="899" spans="7:7">
      <c r="G899" s="45"/>
    </row>
    <row r="900" spans="7:7">
      <c r="G900" s="45"/>
    </row>
    <row r="901" spans="7:7">
      <c r="G901" s="45"/>
    </row>
    <row r="902" spans="7:7">
      <c r="G902" s="45"/>
    </row>
    <row r="903" spans="7:7">
      <c r="G903" s="45"/>
    </row>
    <row r="904" spans="7:7">
      <c r="G904" s="45"/>
    </row>
    <row r="905" spans="7:7">
      <c r="G905" s="45"/>
    </row>
    <row r="906" spans="7:7">
      <c r="G906" s="45"/>
    </row>
    <row r="907" spans="7:7">
      <c r="G907" s="45"/>
    </row>
    <row r="908" spans="7:7">
      <c r="G908" s="45"/>
    </row>
    <row r="909" spans="7:7">
      <c r="G909" s="45"/>
    </row>
    <row r="910" spans="7:7">
      <c r="G910" s="45"/>
    </row>
    <row r="911" spans="7:7">
      <c r="G911" s="45"/>
    </row>
    <row r="912" spans="7:7">
      <c r="G912" s="45"/>
    </row>
    <row r="913" spans="7:7">
      <c r="G913" s="45"/>
    </row>
    <row r="914" spans="7:7">
      <c r="G914" s="45"/>
    </row>
    <row r="915" spans="7:7">
      <c r="G915" s="45"/>
    </row>
    <row r="916" spans="7:7">
      <c r="G916" s="45"/>
    </row>
    <row r="917" spans="7:7">
      <c r="G917" s="45"/>
    </row>
    <row r="918" spans="7:7">
      <c r="G918" s="45"/>
    </row>
    <row r="919" spans="7:7">
      <c r="G919" s="45"/>
    </row>
    <row r="920" spans="7:7">
      <c r="G920" s="45"/>
    </row>
    <row r="921" spans="7:7">
      <c r="G921" s="45"/>
    </row>
    <row r="922" spans="7:7">
      <c r="G922" s="45"/>
    </row>
    <row r="923" spans="7:7">
      <c r="G923" s="45"/>
    </row>
    <row r="924" spans="7:7">
      <c r="G924" s="45"/>
    </row>
    <row r="925" spans="7:7">
      <c r="G925" s="45"/>
    </row>
    <row r="926" spans="7:7">
      <c r="G926" s="45"/>
    </row>
    <row r="927" spans="7:7">
      <c r="G927" s="45"/>
    </row>
    <row r="928" spans="7:7">
      <c r="G928" s="45"/>
    </row>
    <row r="929" spans="7:7">
      <c r="G929" s="45"/>
    </row>
    <row r="930" spans="7:7">
      <c r="G930" s="45"/>
    </row>
    <row r="931" spans="7:7">
      <c r="G931" s="45"/>
    </row>
    <row r="932" spans="7:7">
      <c r="G932" s="45"/>
    </row>
    <row r="933" spans="7:7">
      <c r="G933" s="45"/>
    </row>
    <row r="934" spans="7:7">
      <c r="G934" s="45"/>
    </row>
    <row r="935" spans="7:7">
      <c r="G935" s="45"/>
    </row>
    <row r="936" spans="7:7">
      <c r="G936" s="45"/>
    </row>
    <row r="937" spans="7:7">
      <c r="G937" s="45"/>
    </row>
    <row r="938" spans="7:7">
      <c r="G938" s="45"/>
    </row>
    <row r="939" spans="7:7">
      <c r="G939" s="45"/>
    </row>
    <row r="940" spans="7:7">
      <c r="G940" s="45"/>
    </row>
    <row r="941" spans="7:7">
      <c r="G941" s="45"/>
    </row>
    <row r="942" spans="7:7">
      <c r="G942" s="45"/>
    </row>
    <row r="943" spans="7:7">
      <c r="G943" s="45"/>
    </row>
    <row r="944" spans="7:7">
      <c r="G944" s="45"/>
    </row>
    <row r="945" spans="7:7">
      <c r="G945" s="45"/>
    </row>
    <row r="946" spans="7:7">
      <c r="G946" s="45"/>
    </row>
    <row r="947" spans="7:7">
      <c r="G947" s="45"/>
    </row>
    <row r="948" spans="7:7">
      <c r="G948" s="45"/>
    </row>
    <row r="949" spans="7:7">
      <c r="G949" s="45"/>
    </row>
    <row r="950" spans="7:7">
      <c r="G950" s="45"/>
    </row>
    <row r="951" spans="7:7">
      <c r="G951" s="45"/>
    </row>
    <row r="952" spans="7:7">
      <c r="G952" s="45"/>
    </row>
    <row r="953" spans="7:7">
      <c r="G953" s="45"/>
    </row>
    <row r="954" spans="7:7">
      <c r="G954" s="45"/>
    </row>
    <row r="955" spans="7:7">
      <c r="G955" s="45"/>
    </row>
    <row r="956" spans="7:7">
      <c r="G956" s="45"/>
    </row>
    <row r="957" spans="7:7">
      <c r="G957" s="45"/>
    </row>
    <row r="958" spans="7:7">
      <c r="G958" s="45"/>
    </row>
    <row r="959" spans="7:7">
      <c r="G959" s="45"/>
    </row>
    <row r="960" spans="7:7">
      <c r="G960" s="45"/>
    </row>
    <row r="961" spans="7:7">
      <c r="G961" s="45"/>
    </row>
    <row r="962" spans="7:7">
      <c r="G962" s="45"/>
    </row>
    <row r="963" spans="7:7">
      <c r="G963" s="45"/>
    </row>
    <row r="964" spans="7:7">
      <c r="G964" s="45"/>
    </row>
    <row r="965" spans="7:7">
      <c r="G965" s="45"/>
    </row>
    <row r="966" spans="7:7">
      <c r="G966" s="45"/>
    </row>
    <row r="967" spans="7:7">
      <c r="G967" s="45"/>
    </row>
    <row r="968" spans="7:7">
      <c r="G968" s="45"/>
    </row>
    <row r="969" spans="7:7">
      <c r="G969" s="45"/>
    </row>
    <row r="970" spans="7:7">
      <c r="G970" s="45"/>
    </row>
    <row r="971" spans="7:7">
      <c r="G971" s="45"/>
    </row>
    <row r="972" spans="7:7">
      <c r="G972" s="45"/>
    </row>
    <row r="973" spans="7:7">
      <c r="G973" s="45"/>
    </row>
    <row r="974" spans="7:7">
      <c r="G974" s="45"/>
    </row>
    <row r="975" spans="7:7">
      <c r="G975" s="45"/>
    </row>
    <row r="976" spans="7:7">
      <c r="G976" s="45"/>
    </row>
    <row r="977" spans="7:7">
      <c r="G977" s="45"/>
    </row>
    <row r="978" spans="7:7">
      <c r="G978" s="45"/>
    </row>
    <row r="979" spans="7:7">
      <c r="G979" s="45"/>
    </row>
    <row r="980" spans="7:7">
      <c r="G980" s="45"/>
    </row>
    <row r="981" spans="7:7">
      <c r="G981" s="45"/>
    </row>
    <row r="982" spans="7:7">
      <c r="G982" s="45"/>
    </row>
    <row r="983" spans="7:7">
      <c r="G983" s="45"/>
    </row>
    <row r="984" spans="7:7">
      <c r="G984" s="45"/>
    </row>
    <row r="985" spans="7:7">
      <c r="G985" s="45"/>
    </row>
    <row r="986" spans="7:7">
      <c r="G986" s="45"/>
    </row>
    <row r="987" spans="7:7">
      <c r="G987" s="45"/>
    </row>
    <row r="988" spans="7:7">
      <c r="G988" s="45"/>
    </row>
    <row r="989" spans="7:7">
      <c r="G989" s="45"/>
    </row>
    <row r="990" spans="7:7">
      <c r="G990" s="45"/>
    </row>
    <row r="991" spans="7:7">
      <c r="G991" s="45"/>
    </row>
    <row r="992" spans="7:7">
      <c r="G992" s="45"/>
    </row>
    <row r="993" spans="7:7">
      <c r="G993" s="45"/>
    </row>
    <row r="994" spans="7:7">
      <c r="G994" s="45"/>
    </row>
    <row r="995" spans="7:7">
      <c r="G995" s="45"/>
    </row>
    <row r="996" spans="7:7">
      <c r="G996" s="45"/>
    </row>
    <row r="997" spans="7:7">
      <c r="G997" s="45"/>
    </row>
    <row r="998" spans="7:7">
      <c r="G998" s="45"/>
    </row>
    <row r="999" spans="7:7">
      <c r="G999" s="45"/>
    </row>
    <row r="1000" spans="7:7">
      <c r="G1000" s="45"/>
    </row>
    <row r="1001" spans="7:7">
      <c r="G1001" s="45"/>
    </row>
    <row r="1002" spans="7:7">
      <c r="G1002" s="45"/>
    </row>
    <row r="1003" spans="7:7">
      <c r="G1003" s="45"/>
    </row>
    <row r="1004" spans="7:7">
      <c r="G1004" s="45"/>
    </row>
    <row r="1005" spans="7:7">
      <c r="G1005" s="45"/>
    </row>
    <row r="1006" spans="7:7">
      <c r="G1006" s="45"/>
    </row>
    <row r="1007" spans="7:7">
      <c r="G1007" s="45"/>
    </row>
    <row r="1008" spans="7:7">
      <c r="G1008" s="45"/>
    </row>
    <row r="1009" spans="7:7">
      <c r="G1009" s="45"/>
    </row>
    <row r="1010" spans="7:7">
      <c r="G1010" s="45"/>
    </row>
    <row r="1011" spans="7:7">
      <c r="G1011" s="45"/>
    </row>
    <row r="1012" spans="7:7">
      <c r="G1012" s="45"/>
    </row>
    <row r="1013" spans="7:7">
      <c r="G1013" s="45"/>
    </row>
    <row r="1014" spans="7:7">
      <c r="G1014" s="45"/>
    </row>
    <row r="1015" spans="7:7">
      <c r="G1015" s="45"/>
    </row>
    <row r="1016" spans="7:7">
      <c r="G1016" s="45"/>
    </row>
  </sheetData>
  <sheetProtection password="E207" sheet="1" objects="1" scenarios="1" formatCells="0" formatRows="0" insertRows="0" deleteRows="0" sort="0" autoFilter="0"/>
  <autoFilter ref="C18:P42">
    <sortState ref="C19:P42">
      <sortCondition ref="F18:F42"/>
    </sortState>
  </autoFilter>
  <mergeCells count="8">
    <mergeCell ref="O9:O13"/>
    <mergeCell ref="C8:F8"/>
    <mergeCell ref="C9:F13"/>
    <mergeCell ref="K9:K13"/>
    <mergeCell ref="N9:N13"/>
    <mergeCell ref="J9:J13"/>
    <mergeCell ref="G9:G13"/>
    <mergeCell ref="H9:H13"/>
  </mergeCells>
  <conditionalFormatting sqref="D43:I43 K43:N43">
    <cfRule type="cellIs" dxfId="82" priority="212" operator="notEqual">
      <formula>"A detalhar"</formula>
    </cfRule>
  </conditionalFormatting>
  <conditionalFormatting sqref="C39">
    <cfRule type="cellIs" dxfId="81" priority="216" operator="notEqual">
      <formula>"A detalhar"</formula>
    </cfRule>
  </conditionalFormatting>
  <conditionalFormatting sqref="C43">
    <cfRule type="cellIs" dxfId="80" priority="198" operator="notEqual">
      <formula>"A detalhar"</formula>
    </cfRule>
  </conditionalFormatting>
  <conditionalFormatting sqref="C19">
    <cfRule type="cellIs" dxfId="79" priority="197" operator="notEqual">
      <formula>"A detalhar"</formula>
    </cfRule>
  </conditionalFormatting>
  <conditionalFormatting sqref="G51">
    <cfRule type="iconSet" priority="169">
      <iconSet showValue="0">
        <cfvo type="percent" val="0"/>
        <cfvo type="num" val="7"/>
        <cfvo type="num" val="9"/>
      </iconSet>
    </cfRule>
  </conditionalFormatting>
  <conditionalFormatting sqref="G52">
    <cfRule type="iconSet" priority="168">
      <iconSet showValue="0">
        <cfvo type="percent" val="0"/>
        <cfvo type="num" val="7"/>
        <cfvo type="num" val="9"/>
      </iconSet>
    </cfRule>
  </conditionalFormatting>
  <conditionalFormatting sqref="G53">
    <cfRule type="iconSet" priority="167">
      <iconSet showValue="0">
        <cfvo type="percent" val="0"/>
        <cfvo type="num" val="7"/>
        <cfvo type="num" val="9"/>
      </iconSet>
    </cfRule>
  </conditionalFormatting>
  <conditionalFormatting sqref="J43">
    <cfRule type="cellIs" dxfId="78" priority="64" operator="notEqual">
      <formula>"A detalhar"</formula>
    </cfRule>
  </conditionalFormatting>
  <conditionalFormatting sqref="J53">
    <cfRule type="iconSet" priority="63">
      <iconSet showValue="0">
        <cfvo type="percent" val="0"/>
        <cfvo type="num" val="7"/>
        <cfvo type="num" val="9"/>
      </iconSet>
    </cfRule>
  </conditionalFormatting>
  <conditionalFormatting sqref="J49">
    <cfRule type="iconSet" priority="56">
      <iconSet showValue="0">
        <cfvo type="percent" val="0"/>
        <cfvo type="num" val="7"/>
        <cfvo type="num" val="9"/>
      </iconSet>
    </cfRule>
  </conditionalFormatting>
  <conditionalFormatting sqref="J50">
    <cfRule type="iconSet" priority="55">
      <iconSet showValue="0">
        <cfvo type="percent" val="0"/>
        <cfvo type="num" val="7"/>
        <cfvo type="num" val="9"/>
      </iconSet>
    </cfRule>
  </conditionalFormatting>
  <conditionalFormatting sqref="C51">
    <cfRule type="iconSet" priority="47">
      <iconSet showValue="0">
        <cfvo type="percent" val="0"/>
        <cfvo type="num" val="7"/>
        <cfvo type="num" val="9"/>
      </iconSet>
    </cfRule>
  </conditionalFormatting>
  <conditionalFormatting sqref="C52">
    <cfRule type="iconSet" priority="46">
      <iconSet showValue="0">
        <cfvo type="percent" val="0"/>
        <cfvo type="num" val="7"/>
        <cfvo type="num" val="9"/>
      </iconSet>
    </cfRule>
  </conditionalFormatting>
  <conditionalFormatting sqref="C53">
    <cfRule type="iconSet" priority="45">
      <iconSet showValue="0">
        <cfvo type="percent" val="0"/>
        <cfvo type="num" val="7"/>
        <cfvo type="num" val="9"/>
      </iconSet>
    </cfRule>
  </conditionalFormatting>
  <conditionalFormatting sqref="C40">
    <cfRule type="cellIs" dxfId="77" priority="40" operator="notEqual">
      <formula>"A detalhar"</formula>
    </cfRule>
  </conditionalFormatting>
  <conditionalFormatting sqref="C41">
    <cfRule type="cellIs" dxfId="76" priority="39" operator="notEqual">
      <formula>"A detalhar"</formula>
    </cfRule>
  </conditionalFormatting>
  <conditionalFormatting sqref="C36">
    <cfRule type="cellIs" dxfId="75" priority="36" operator="notEqual">
      <formula>"A detalhar"</formula>
    </cfRule>
  </conditionalFormatting>
  <conditionalFormatting sqref="C37">
    <cfRule type="cellIs" dxfId="74" priority="35" operator="notEqual">
      <formula>"A detalhar"</formula>
    </cfRule>
  </conditionalFormatting>
  <conditionalFormatting sqref="C38">
    <cfRule type="cellIs" dxfId="73" priority="34" operator="notEqual">
      <formula>"A detalhar"</formula>
    </cfRule>
  </conditionalFormatting>
  <conditionalFormatting sqref="C42">
    <cfRule type="cellIs" dxfId="72" priority="31" operator="notEqual">
      <formula>"A detalhar"</formula>
    </cfRule>
  </conditionalFormatting>
  <conditionalFormatting sqref="C32">
    <cfRule type="cellIs" dxfId="71" priority="26" operator="notEqual">
      <formula>"A detalhar"</formula>
    </cfRule>
  </conditionalFormatting>
  <conditionalFormatting sqref="C33">
    <cfRule type="cellIs" dxfId="70" priority="25" operator="notEqual">
      <formula>"A detalhar"</formula>
    </cfRule>
  </conditionalFormatting>
  <conditionalFormatting sqref="C34">
    <cfRule type="cellIs" dxfId="69" priority="24" operator="notEqual">
      <formula>"A detalhar"</formula>
    </cfRule>
  </conditionalFormatting>
  <conditionalFormatting sqref="C29">
    <cfRule type="cellIs" dxfId="68" priority="21" operator="notEqual">
      <formula>"A detalhar"</formula>
    </cfRule>
  </conditionalFormatting>
  <conditionalFormatting sqref="C30">
    <cfRule type="cellIs" dxfId="67" priority="20" operator="notEqual">
      <formula>"A detalhar"</formula>
    </cfRule>
  </conditionalFormatting>
  <conditionalFormatting sqref="C31">
    <cfRule type="cellIs" dxfId="66" priority="19" operator="notEqual">
      <formula>"A detalhar"</formula>
    </cfRule>
  </conditionalFormatting>
  <conditionalFormatting sqref="C35">
    <cfRule type="cellIs" dxfId="65" priority="17" operator="notEqual">
      <formula>"A detalhar"</formula>
    </cfRule>
  </conditionalFormatting>
  <conditionalFormatting sqref="C27">
    <cfRule type="cellIs" dxfId="64" priority="14" operator="notEqual">
      <formula>"A detalhar"</formula>
    </cfRule>
  </conditionalFormatting>
  <conditionalFormatting sqref="C28">
    <cfRule type="cellIs" dxfId="63" priority="13" operator="notEqual">
      <formula>"A detalhar"</formula>
    </cfRule>
  </conditionalFormatting>
  <conditionalFormatting sqref="C23">
    <cfRule type="cellIs" dxfId="62" priority="10" operator="notEqual">
      <formula>"A detalhar"</formula>
    </cfRule>
  </conditionalFormatting>
  <conditionalFormatting sqref="C24">
    <cfRule type="cellIs" dxfId="61" priority="9" operator="notEqual">
      <formula>"A detalhar"</formula>
    </cfRule>
  </conditionalFormatting>
  <conditionalFormatting sqref="C25">
    <cfRule type="cellIs" dxfId="60" priority="8" operator="notEqual">
      <formula>"A detalhar"</formula>
    </cfRule>
  </conditionalFormatting>
  <conditionalFormatting sqref="C20">
    <cfRule type="cellIs" dxfId="59" priority="5" operator="notEqual">
      <formula>"A detalhar"</formula>
    </cfRule>
  </conditionalFormatting>
  <conditionalFormatting sqref="C21">
    <cfRule type="cellIs" dxfId="58" priority="4" operator="notEqual">
      <formula>"A detalhar"</formula>
    </cfRule>
  </conditionalFormatting>
  <conditionalFormatting sqref="C22">
    <cfRule type="cellIs" dxfId="57" priority="3" operator="notEqual">
      <formula>"A detalhar"</formula>
    </cfRule>
  </conditionalFormatting>
  <conditionalFormatting sqref="C26">
    <cfRule type="cellIs" dxfId="56" priority="1" operator="notEqual">
      <formula>"A detalhar"</formula>
    </cfRule>
  </conditionalFormatting>
  <dataValidations count="2">
    <dataValidation allowBlank="1" showErrorMessage="1" sqref="G50:G53 J53 C50:C53 J49:J50 H19:I42"/>
    <dataValidation type="list" allowBlank="1" showInputMessage="1" showErrorMessage="1" sqref="G19:G42">
      <formula1>"ADEQUADO,ATENÇÃO,PREOCUPANTE,CONCLUÍDO"</formula1>
    </dataValidation>
  </dataValidations>
  <printOptions horizontalCentered="1"/>
  <pageMargins left="0.19685039370078741" right="0.19685039370078741" top="0.19685039370078741" bottom="0.6692913385826772" header="0.19685039370078741" footer="0.19685039370078741"/>
  <pageSetup paperSize="9" scale="76" fitToHeight="0" orientation="landscape" r:id="rId1"/>
  <headerFooter scaleWithDoc="0">
    <oddFooter>&amp;R&amp;"Arial,Normal"&amp;9Página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170"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G50</xm:sqref>
        </x14:conditionalFormatting>
        <x14:conditionalFormatting xmlns:xm="http://schemas.microsoft.com/office/excel/2006/main">
          <x14:cfRule type="iconSet" priority="48" id="{56AF4ACA-9E54-4CB0-94D7-CDB524BAD265}">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37" id="{EA568FCF-FB73-4F3D-AE6F-C6CD25285D31}">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38" id="{26CF5088-C9B9-41B1-BB29-0C8B6DF85C41}">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H37:I38</xm:sqref>
        </x14:conditionalFormatting>
        <x14:conditionalFormatting xmlns:xm="http://schemas.microsoft.com/office/excel/2006/main">
          <x14:cfRule type="iconSet" priority="32" id="{05E1F586-1A97-4DC7-872B-0AF296601F9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 xmlns:xm="http://schemas.microsoft.com/office/excel/2006/main">
          <x14:cfRule type="iconSet" priority="16325"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 H39:I39</xm:sqref>
        </x14:conditionalFormatting>
        <x14:conditionalFormatting xmlns:xm="http://schemas.microsoft.com/office/excel/2006/main">
          <x14:cfRule type="iconSet" priority="16327" id="{1F473614-3D20-4536-A6D4-83EB8CA80B82}">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H40:I41</xm:sqref>
        </x14:conditionalFormatting>
        <x14:conditionalFormatting xmlns:xm="http://schemas.microsoft.com/office/excel/2006/main">
          <x14:cfRule type="iconSet" priority="22" id="{41BE327C-657E-4F42-AEB9-0AC176480F6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23" id="{E9B36984-1B5C-4D28-ADFB-A06836602316}">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H30:I31</xm:sqref>
        </x14:conditionalFormatting>
        <x14:conditionalFormatting xmlns:xm="http://schemas.microsoft.com/office/excel/2006/main">
          <x14:cfRule type="iconSet" priority="18" id="{C8FE4B42-8353-4F2F-946B-1D0FA330586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7" id="{426A1CAB-033E-4886-9868-374F6043A6B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28" id="{18FA8F37-33BB-4EF2-8E95-C9E5549BF17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H33:I34</xm:sqref>
        </x14:conditionalFormatting>
        <x14:conditionalFormatting xmlns:xm="http://schemas.microsoft.com/office/excel/2006/main">
          <x14:cfRule type="iconSet" priority="15" id="{C500347C-EE9E-44DF-91DB-6A075BA4E1A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16" id="{D7C2F283-CB43-4822-82A8-9FB562F31D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 id="{CB35C291-74AC-4734-86FE-DEE4AF0F1E4A}">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7" id="{4A5B424D-57BD-4367-A6D6-828F2F502B3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H21:I22</xm:sqref>
        </x14:conditionalFormatting>
        <x14:conditionalFormatting xmlns:xm="http://schemas.microsoft.com/office/excel/2006/main">
          <x14:cfRule type="iconSet" priority="2" id="{5BB9F4E5-D246-4138-AD79-60E4D4FD0C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11" id="{17E6DC62-39FE-41E6-AD26-0FFA4AEB38E1}">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12" id="{A4D62068-8EAD-4F9E-BEE5-E38289F4B26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B104"/>
  <sheetViews>
    <sheetView showGridLines="0" zoomScaleSheetLayoutView="70" workbookViewId="0">
      <pane xSplit="3" ySplit="4" topLeftCell="D5" activePane="bottomRight" state="frozen"/>
      <selection pane="topRight" activeCell="C1" sqref="C1"/>
      <selection pane="bottomLeft" activeCell="A5" sqref="A5"/>
      <selection pane="bottomRight" activeCell="D5" sqref="D5"/>
    </sheetView>
  </sheetViews>
  <sheetFormatPr defaultColWidth="14.42578125" defaultRowHeight="14.25"/>
  <cols>
    <col min="1" max="1" width="1.7109375" style="46" customWidth="1"/>
    <col min="2" max="2" width="4" style="46" customWidth="1"/>
    <col min="3" max="3" width="15.5703125" style="46" customWidth="1"/>
    <col min="4" max="4" width="24.28515625" style="46" customWidth="1"/>
    <col min="5" max="8" width="15.5703125" style="46" customWidth="1"/>
    <col min="9" max="9" width="10.7109375" style="46" hidden="1" customWidth="1"/>
    <col min="10" max="11" width="14.85546875" style="46" hidden="1" customWidth="1"/>
    <col min="12" max="12" width="11.5703125" style="46" hidden="1" customWidth="1"/>
    <col min="13" max="13" width="3.7109375" style="46" hidden="1" customWidth="1"/>
    <col min="14" max="14" width="11.5703125" style="46" hidden="1" customWidth="1"/>
    <col min="15" max="15" width="3.7109375" style="46" hidden="1" customWidth="1"/>
    <col min="16" max="16" width="11.5703125" style="46" hidden="1" customWidth="1"/>
    <col min="17" max="17" width="3.7109375" style="46" hidden="1" customWidth="1"/>
    <col min="18" max="18" width="11.5703125" style="46" hidden="1" customWidth="1"/>
    <col min="19" max="19" width="3.7109375" style="46" hidden="1" customWidth="1"/>
    <col min="20" max="20" width="12.85546875" style="46" hidden="1" customWidth="1"/>
    <col min="21" max="21" width="3.7109375" style="46" hidden="1" customWidth="1"/>
    <col min="22" max="22" width="9.7109375" style="46" hidden="1" customWidth="1"/>
    <col min="23" max="23" width="8.28515625" style="46" hidden="1" customWidth="1"/>
    <col min="24" max="24" width="42.7109375" style="46" customWidth="1"/>
    <col min="25" max="25" width="15.5703125" style="46" customWidth="1"/>
    <col min="26" max="26" width="36.42578125" style="46" customWidth="1"/>
    <col min="27" max="27" width="15.5703125" style="46" customWidth="1"/>
    <col min="28" max="28" width="1.7109375" style="46" customWidth="1"/>
    <col min="29" max="16384" width="14.42578125" style="46"/>
  </cols>
  <sheetData>
    <row r="1" spans="1:28" ht="9.75" customHeight="1">
      <c r="A1" s="120"/>
      <c r="B1" s="120"/>
      <c r="C1" s="120"/>
      <c r="D1" s="121"/>
      <c r="E1" s="120"/>
      <c r="F1" s="120"/>
      <c r="G1" s="120"/>
      <c r="H1" s="120"/>
      <c r="I1" s="120"/>
      <c r="J1" s="120"/>
      <c r="K1" s="120"/>
      <c r="L1" s="120"/>
      <c r="M1" s="120"/>
      <c r="N1" s="120"/>
      <c r="O1" s="120"/>
      <c r="P1" s="121"/>
      <c r="Q1" s="120"/>
      <c r="R1" s="120"/>
      <c r="S1" s="120"/>
      <c r="T1" s="120"/>
      <c r="U1" s="120"/>
      <c r="V1" s="120"/>
      <c r="W1" s="120"/>
      <c r="X1" s="120"/>
      <c r="Y1" s="120"/>
      <c r="Z1" s="120"/>
      <c r="AA1" s="120"/>
      <c r="AB1" s="120"/>
    </row>
    <row r="2" spans="1:28" ht="18">
      <c r="A2" s="120"/>
      <c r="B2" s="176" t="s">
        <v>126</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20"/>
    </row>
    <row r="3" spans="1:28">
      <c r="A3" s="120"/>
      <c r="B3" s="178" t="s">
        <v>127</v>
      </c>
      <c r="C3" s="179"/>
      <c r="D3" s="179"/>
      <c r="E3" s="180"/>
      <c r="F3" s="181" t="s">
        <v>128</v>
      </c>
      <c r="G3" s="179"/>
      <c r="H3" s="179"/>
      <c r="I3" s="179"/>
      <c r="J3" s="179"/>
      <c r="K3" s="179"/>
      <c r="L3" s="179"/>
      <c r="M3" s="179"/>
      <c r="N3" s="179"/>
      <c r="O3" s="179"/>
      <c r="P3" s="179"/>
      <c r="Q3" s="179"/>
      <c r="R3" s="179"/>
      <c r="S3" s="179"/>
      <c r="T3" s="179"/>
      <c r="U3" s="179"/>
      <c r="V3" s="179"/>
      <c r="W3" s="180"/>
      <c r="X3" s="182" t="s">
        <v>129</v>
      </c>
      <c r="Y3" s="179"/>
      <c r="Z3" s="179"/>
      <c r="AA3" s="180"/>
      <c r="AB3" s="120"/>
    </row>
    <row r="4" spans="1:28" ht="57">
      <c r="A4" s="120"/>
      <c r="B4" s="122" t="s">
        <v>130</v>
      </c>
      <c r="C4" s="122" t="s">
        <v>202</v>
      </c>
      <c r="D4" s="122" t="s">
        <v>131</v>
      </c>
      <c r="E4" s="122" t="s">
        <v>132</v>
      </c>
      <c r="F4" s="123" t="s">
        <v>133</v>
      </c>
      <c r="G4" s="123" t="s">
        <v>134</v>
      </c>
      <c r="H4" s="123" t="s">
        <v>135</v>
      </c>
      <c r="I4" s="123" t="s">
        <v>135</v>
      </c>
      <c r="J4" s="123" t="s">
        <v>136</v>
      </c>
      <c r="K4" s="123" t="s">
        <v>137</v>
      </c>
      <c r="L4" s="173" t="s">
        <v>133</v>
      </c>
      <c r="M4" s="174"/>
      <c r="N4" s="173" t="s">
        <v>138</v>
      </c>
      <c r="O4" s="175"/>
      <c r="P4" s="175"/>
      <c r="Q4" s="175"/>
      <c r="R4" s="175"/>
      <c r="S4" s="175"/>
      <c r="T4" s="175"/>
      <c r="U4" s="175"/>
      <c r="V4" s="174"/>
      <c r="W4" s="123" t="s">
        <v>139</v>
      </c>
      <c r="X4" s="124" t="s">
        <v>140</v>
      </c>
      <c r="Y4" s="124" t="s">
        <v>141</v>
      </c>
      <c r="Z4" s="124" t="s">
        <v>142</v>
      </c>
      <c r="AA4" s="124" t="s">
        <v>143</v>
      </c>
      <c r="AB4" s="120"/>
    </row>
    <row r="5" spans="1:28">
      <c r="A5" s="120"/>
      <c r="B5" s="125"/>
      <c r="C5" s="125"/>
      <c r="D5" s="125"/>
      <c r="E5" s="125"/>
      <c r="F5" s="126"/>
      <c r="G5" s="126"/>
      <c r="H5" s="126"/>
      <c r="I5" s="126"/>
      <c r="J5" s="126"/>
      <c r="K5" s="126"/>
      <c r="L5" s="126" t="s">
        <v>144</v>
      </c>
      <c r="M5" s="126"/>
      <c r="N5" s="127" t="s">
        <v>145</v>
      </c>
      <c r="O5" s="128"/>
      <c r="P5" s="127" t="s">
        <v>146</v>
      </c>
      <c r="Q5" s="126"/>
      <c r="R5" s="127" t="s">
        <v>147</v>
      </c>
      <c r="S5" s="126"/>
      <c r="T5" s="127" t="s">
        <v>148</v>
      </c>
      <c r="U5" s="126"/>
      <c r="V5" s="126" t="s">
        <v>149</v>
      </c>
      <c r="W5" s="126"/>
      <c r="X5" s="129"/>
      <c r="Y5" s="129"/>
      <c r="Z5" s="129"/>
      <c r="AA5" s="129"/>
      <c r="AB5" s="120"/>
    </row>
    <row r="6" spans="1:28" ht="71.25">
      <c r="A6" s="120"/>
      <c r="B6" s="130">
        <v>1</v>
      </c>
      <c r="C6" s="131" t="s">
        <v>75</v>
      </c>
      <c r="D6" s="132" t="s">
        <v>150</v>
      </c>
      <c r="E6" s="133">
        <v>43689</v>
      </c>
      <c r="F6" s="134" t="s">
        <v>151</v>
      </c>
      <c r="G6" s="134" t="s">
        <v>152</v>
      </c>
      <c r="H6" s="135" t="str">
        <f t="shared" ref="H6:H46" si="0">I6</f>
        <v>4-Alto</v>
      </c>
      <c r="I6" s="135" t="str">
        <f t="shared" ref="I6:I46" si="1">IF(OR(J6="",K6=""),"",IF(OR(CONCATENATE(J6,K6)="34",CONCATENATE(J6,K6)="43",CONCATENATE(J6,K6)="44"),"4-Alto",IF(OR(CONCATENATE(J6,K6)="24",CONCATENATE(J6,K6)="33",CONCATENATE(J6,K6)="42"),"3-Médio",IF(OR(CONCATENATE(J6,K6)="14",CONCATENATE(J6,K6)="23",CONCATENATE(J6,K6)="32",CONCATENATE(J6,K6)="41"),"2-Baixo",IF(OR(CONCATENATE(J6,K6)="11",CONCATENATE(J6,K6)="12",CONCATENATE(J6,K6)="13",CONCATENATE(J6,K6)="21",CONCATENATE(J6,K6)="22",CONCATENATE(J6,K6)="31"),"1-Muito baixo","")))))</f>
        <v>4-Alto</v>
      </c>
      <c r="J6" s="136">
        <f t="shared" ref="J6:J46" si="2">IF(F6="Muito baixa",1,IF(F6="Baixa",2,IF(F6="Média",3,IF(F6="Alta",4,""))))</f>
        <v>3</v>
      </c>
      <c r="K6" s="136">
        <f t="shared" ref="K6:K46" si="3">IF(G6="Muito baixo",1,IF(G6="Baixo",2,IF(G6="Médio",3,IF(G6="Alto",4,""))))</f>
        <v>4</v>
      </c>
      <c r="L6" s="137"/>
      <c r="M6" s="146" t="str">
        <f t="shared" ref="M6:M46" si="4">IF(L6="","",IF(L6="Muito baixa",1,IF(L6="Baixa",2,IF(L6="Média",3,IF(L6="Alta",4,"")))))</f>
        <v/>
      </c>
      <c r="N6" s="137"/>
      <c r="O6" s="138" t="str">
        <f t="shared" ref="O6:O46" si="5">IF(N6="","",IF(N6="Muito baixo",1,IF(N6="baixo",2,IF(N6="médio",3,IF(N6="alto",4,"")))))</f>
        <v/>
      </c>
      <c r="P6" s="137"/>
      <c r="Q6" s="138" t="str">
        <f t="shared" ref="Q6:Q46" si="6">IF(P6="","",IF(P6="Muito baixo",1,IF(P6="baixo",2,IF(P6="médio",3,IF(P6="alto",4,"")))))</f>
        <v/>
      </c>
      <c r="R6" s="137"/>
      <c r="S6" s="138" t="str">
        <f t="shared" ref="S6:S46" si="7">IF(R6="","",IF(R6="Muito baixo",1,IF(R6="baixo",2,IF(R6="médio",3,IF(R6="alto",4,"")))))</f>
        <v/>
      </c>
      <c r="T6" s="137"/>
      <c r="U6" s="138" t="str">
        <f t="shared" ref="U6:U46" si="8">IF(T6="","",IF(T6="Muito baixo",1,IF(T6="baixo",2,IF(T6="médio",3,IF(T6="alto",4,"")))))</f>
        <v/>
      </c>
      <c r="V6" s="147" t="str">
        <f t="shared" ref="V6:V46" si="9">IFERROR(AVERAGE(O6,Q6,S6,U6),"")</f>
        <v/>
      </c>
      <c r="W6" s="148" t="str">
        <f t="shared" ref="W6:W46" si="10">IF(OR(M6="",V6=""),"",M6*V6)</f>
        <v/>
      </c>
      <c r="X6" s="132" t="s">
        <v>227</v>
      </c>
      <c r="Y6" s="139"/>
      <c r="Z6" s="132"/>
      <c r="AA6" s="138"/>
      <c r="AB6" s="120"/>
    </row>
    <row r="7" spans="1:28" ht="85.5">
      <c r="A7" s="120"/>
      <c r="B7" s="130">
        <v>2</v>
      </c>
      <c r="C7" s="140" t="s">
        <v>77</v>
      </c>
      <c r="D7" s="132" t="s">
        <v>153</v>
      </c>
      <c r="E7" s="141">
        <v>43689</v>
      </c>
      <c r="F7" s="142" t="s">
        <v>151</v>
      </c>
      <c r="G7" s="142" t="s">
        <v>152</v>
      </c>
      <c r="H7" s="135" t="str">
        <f t="shared" si="0"/>
        <v>4-Alto</v>
      </c>
      <c r="I7" s="143" t="str">
        <f t="shared" si="1"/>
        <v>4-Alto</v>
      </c>
      <c r="J7" s="136">
        <f t="shared" si="2"/>
        <v>3</v>
      </c>
      <c r="K7" s="136">
        <f t="shared" si="3"/>
        <v>4</v>
      </c>
      <c r="L7" s="137"/>
      <c r="M7" s="146" t="str">
        <f t="shared" si="4"/>
        <v/>
      </c>
      <c r="N7" s="137"/>
      <c r="O7" s="138" t="str">
        <f t="shared" si="5"/>
        <v/>
      </c>
      <c r="P7" s="137"/>
      <c r="Q7" s="138" t="str">
        <f t="shared" si="6"/>
        <v/>
      </c>
      <c r="R7" s="137"/>
      <c r="S7" s="138" t="str">
        <f t="shared" si="7"/>
        <v/>
      </c>
      <c r="T7" s="137"/>
      <c r="U7" s="138" t="str">
        <f t="shared" si="8"/>
        <v/>
      </c>
      <c r="V7" s="149" t="str">
        <f t="shared" si="9"/>
        <v/>
      </c>
      <c r="W7" s="150" t="str">
        <f t="shared" si="10"/>
        <v/>
      </c>
      <c r="X7" s="132" t="s">
        <v>227</v>
      </c>
      <c r="Y7" s="139"/>
      <c r="Z7" s="132"/>
      <c r="AA7" s="138"/>
      <c r="AB7" s="120"/>
    </row>
    <row r="8" spans="1:28" ht="42.75">
      <c r="A8" s="120"/>
      <c r="B8" s="130">
        <v>3</v>
      </c>
      <c r="C8" s="140" t="s">
        <v>77</v>
      </c>
      <c r="D8" s="132" t="s">
        <v>154</v>
      </c>
      <c r="E8" s="141">
        <v>43689</v>
      </c>
      <c r="F8" s="142" t="s">
        <v>151</v>
      </c>
      <c r="G8" s="142" t="s">
        <v>152</v>
      </c>
      <c r="H8" s="135" t="str">
        <f t="shared" si="0"/>
        <v>4-Alto</v>
      </c>
      <c r="I8" s="143" t="str">
        <f t="shared" si="1"/>
        <v>4-Alto</v>
      </c>
      <c r="J8" s="136">
        <f t="shared" si="2"/>
        <v>3</v>
      </c>
      <c r="K8" s="136">
        <f t="shared" si="3"/>
        <v>4</v>
      </c>
      <c r="L8" s="137"/>
      <c r="M8" s="146" t="str">
        <f t="shared" si="4"/>
        <v/>
      </c>
      <c r="N8" s="137"/>
      <c r="O8" s="138" t="str">
        <f t="shared" si="5"/>
        <v/>
      </c>
      <c r="P8" s="137"/>
      <c r="Q8" s="138" t="str">
        <f t="shared" si="6"/>
        <v/>
      </c>
      <c r="R8" s="137"/>
      <c r="S8" s="138" t="str">
        <f t="shared" si="7"/>
        <v/>
      </c>
      <c r="T8" s="137"/>
      <c r="U8" s="138" t="str">
        <f t="shared" si="8"/>
        <v/>
      </c>
      <c r="V8" s="149" t="str">
        <f t="shared" si="9"/>
        <v/>
      </c>
      <c r="W8" s="150" t="str">
        <f t="shared" si="10"/>
        <v/>
      </c>
      <c r="X8" s="132" t="s">
        <v>227</v>
      </c>
      <c r="Y8" s="139"/>
      <c r="Z8" s="132"/>
      <c r="AA8" s="144"/>
      <c r="AB8" s="120"/>
    </row>
    <row r="9" spans="1:28" ht="142.5">
      <c r="A9" s="120"/>
      <c r="B9" s="130">
        <v>4</v>
      </c>
      <c r="C9" s="140" t="s">
        <v>77</v>
      </c>
      <c r="D9" s="132" t="s">
        <v>155</v>
      </c>
      <c r="E9" s="141">
        <v>43689</v>
      </c>
      <c r="F9" s="142" t="s">
        <v>156</v>
      </c>
      <c r="G9" s="142" t="s">
        <v>157</v>
      </c>
      <c r="H9" s="135" t="str">
        <f t="shared" si="0"/>
        <v>2-Baixo</v>
      </c>
      <c r="I9" s="143" t="str">
        <f t="shared" si="1"/>
        <v>2-Baixo</v>
      </c>
      <c r="J9" s="136">
        <f t="shared" si="2"/>
        <v>2</v>
      </c>
      <c r="K9" s="136">
        <f t="shared" si="3"/>
        <v>3</v>
      </c>
      <c r="L9" s="137"/>
      <c r="M9" s="146" t="str">
        <f t="shared" si="4"/>
        <v/>
      </c>
      <c r="N9" s="137"/>
      <c r="O9" s="138" t="str">
        <f t="shared" si="5"/>
        <v/>
      </c>
      <c r="P9" s="137"/>
      <c r="Q9" s="138" t="str">
        <f t="shared" si="6"/>
        <v/>
      </c>
      <c r="R9" s="137"/>
      <c r="S9" s="138" t="str">
        <f t="shared" si="7"/>
        <v/>
      </c>
      <c r="T9" s="137"/>
      <c r="U9" s="138" t="str">
        <f t="shared" si="8"/>
        <v/>
      </c>
      <c r="V9" s="149" t="str">
        <f t="shared" si="9"/>
        <v/>
      </c>
      <c r="W9" s="150" t="str">
        <f t="shared" si="10"/>
        <v/>
      </c>
      <c r="X9" s="132" t="s">
        <v>227</v>
      </c>
      <c r="Y9" s="139"/>
      <c r="Z9" s="132"/>
      <c r="AA9" s="144"/>
      <c r="AB9" s="120"/>
    </row>
    <row r="10" spans="1:28" ht="85.5">
      <c r="A10" s="120"/>
      <c r="B10" s="130">
        <v>5</v>
      </c>
      <c r="C10" s="145" t="s">
        <v>195</v>
      </c>
      <c r="D10" s="132" t="s">
        <v>158</v>
      </c>
      <c r="E10" s="141">
        <v>43689</v>
      </c>
      <c r="F10" s="142" t="s">
        <v>151</v>
      </c>
      <c r="G10" s="142" t="s">
        <v>152</v>
      </c>
      <c r="H10" s="135" t="str">
        <f t="shared" si="0"/>
        <v>4-Alto</v>
      </c>
      <c r="I10" s="143" t="str">
        <f t="shared" si="1"/>
        <v>4-Alto</v>
      </c>
      <c r="J10" s="136">
        <f t="shared" si="2"/>
        <v>3</v>
      </c>
      <c r="K10" s="136">
        <f t="shared" si="3"/>
        <v>4</v>
      </c>
      <c r="L10" s="137"/>
      <c r="M10" s="146" t="str">
        <f t="shared" si="4"/>
        <v/>
      </c>
      <c r="N10" s="137"/>
      <c r="O10" s="138" t="str">
        <f t="shared" si="5"/>
        <v/>
      </c>
      <c r="P10" s="137"/>
      <c r="Q10" s="138" t="str">
        <f t="shared" si="6"/>
        <v/>
      </c>
      <c r="R10" s="137"/>
      <c r="S10" s="138" t="str">
        <f t="shared" si="7"/>
        <v/>
      </c>
      <c r="T10" s="137"/>
      <c r="U10" s="138" t="str">
        <f t="shared" si="8"/>
        <v/>
      </c>
      <c r="V10" s="149" t="str">
        <f t="shared" si="9"/>
        <v/>
      </c>
      <c r="W10" s="150" t="str">
        <f t="shared" si="10"/>
        <v/>
      </c>
      <c r="X10" s="132" t="s">
        <v>227</v>
      </c>
      <c r="Y10" s="139"/>
      <c r="Z10" s="132"/>
      <c r="AA10" s="144"/>
      <c r="AB10" s="120"/>
    </row>
    <row r="11" spans="1:28" ht="142.5">
      <c r="A11" s="120"/>
      <c r="B11" s="130">
        <v>6</v>
      </c>
      <c r="C11" s="145" t="s">
        <v>79</v>
      </c>
      <c r="D11" s="145" t="s">
        <v>159</v>
      </c>
      <c r="E11" s="141">
        <v>43689</v>
      </c>
      <c r="F11" s="142" t="s">
        <v>151</v>
      </c>
      <c r="G11" s="142" t="s">
        <v>152</v>
      </c>
      <c r="H11" s="135" t="str">
        <f t="shared" si="0"/>
        <v>4-Alto</v>
      </c>
      <c r="I11" s="143" t="str">
        <f t="shared" si="1"/>
        <v>4-Alto</v>
      </c>
      <c r="J11" s="136">
        <f t="shared" si="2"/>
        <v>3</v>
      </c>
      <c r="K11" s="136">
        <f t="shared" si="3"/>
        <v>4</v>
      </c>
      <c r="L11" s="137"/>
      <c r="M11" s="146" t="str">
        <f t="shared" si="4"/>
        <v/>
      </c>
      <c r="N11" s="137"/>
      <c r="O11" s="138" t="str">
        <f t="shared" si="5"/>
        <v/>
      </c>
      <c r="P11" s="137"/>
      <c r="Q11" s="138" t="str">
        <f t="shared" si="6"/>
        <v/>
      </c>
      <c r="R11" s="137"/>
      <c r="S11" s="138" t="str">
        <f t="shared" si="7"/>
        <v/>
      </c>
      <c r="T11" s="137"/>
      <c r="U11" s="138" t="str">
        <f t="shared" si="8"/>
        <v/>
      </c>
      <c r="V11" s="147" t="str">
        <f t="shared" si="9"/>
        <v/>
      </c>
      <c r="W11" s="150" t="str">
        <f t="shared" si="10"/>
        <v/>
      </c>
      <c r="X11" s="119" t="s">
        <v>228</v>
      </c>
      <c r="Y11" s="139"/>
      <c r="Z11" s="132"/>
      <c r="AA11" s="144"/>
      <c r="AB11" s="120"/>
    </row>
    <row r="12" spans="1:28" ht="85.5">
      <c r="A12" s="120"/>
      <c r="B12" s="130">
        <v>7</v>
      </c>
      <c r="C12" s="132" t="s">
        <v>79</v>
      </c>
      <c r="D12" s="132" t="s">
        <v>160</v>
      </c>
      <c r="E12" s="141">
        <v>43689</v>
      </c>
      <c r="F12" s="142" t="s">
        <v>151</v>
      </c>
      <c r="G12" s="142" t="s">
        <v>157</v>
      </c>
      <c r="H12" s="135" t="str">
        <f t="shared" si="0"/>
        <v>3-Médio</v>
      </c>
      <c r="I12" s="143" t="str">
        <f t="shared" si="1"/>
        <v>3-Médio</v>
      </c>
      <c r="J12" s="136">
        <f t="shared" si="2"/>
        <v>3</v>
      </c>
      <c r="K12" s="136">
        <f t="shared" si="3"/>
        <v>3</v>
      </c>
      <c r="L12" s="137"/>
      <c r="M12" s="146" t="str">
        <f t="shared" si="4"/>
        <v/>
      </c>
      <c r="N12" s="137"/>
      <c r="O12" s="138" t="str">
        <f t="shared" si="5"/>
        <v/>
      </c>
      <c r="P12" s="137"/>
      <c r="Q12" s="138" t="str">
        <f t="shared" si="6"/>
        <v/>
      </c>
      <c r="R12" s="137"/>
      <c r="S12" s="138" t="str">
        <f t="shared" si="7"/>
        <v/>
      </c>
      <c r="T12" s="137"/>
      <c r="U12" s="138" t="str">
        <f t="shared" si="8"/>
        <v/>
      </c>
      <c r="V12" s="149" t="str">
        <f t="shared" si="9"/>
        <v/>
      </c>
      <c r="W12" s="150" t="str">
        <f t="shared" si="10"/>
        <v/>
      </c>
      <c r="X12" s="132" t="s">
        <v>227</v>
      </c>
      <c r="Y12" s="139"/>
      <c r="Z12" s="132"/>
      <c r="AA12" s="144"/>
      <c r="AB12" s="120"/>
    </row>
    <row r="13" spans="1:28" ht="57">
      <c r="A13" s="120"/>
      <c r="B13" s="130">
        <v>8</v>
      </c>
      <c r="C13" s="132" t="s">
        <v>81</v>
      </c>
      <c r="D13" s="132" t="s">
        <v>161</v>
      </c>
      <c r="E13" s="141">
        <v>43689</v>
      </c>
      <c r="F13" s="142" t="s">
        <v>151</v>
      </c>
      <c r="G13" s="142" t="s">
        <v>152</v>
      </c>
      <c r="H13" s="135" t="str">
        <f t="shared" si="0"/>
        <v>4-Alto</v>
      </c>
      <c r="I13" s="143" t="str">
        <f t="shared" si="1"/>
        <v>4-Alto</v>
      </c>
      <c r="J13" s="136">
        <f t="shared" si="2"/>
        <v>3</v>
      </c>
      <c r="K13" s="136">
        <f t="shared" si="3"/>
        <v>4</v>
      </c>
      <c r="L13" s="137"/>
      <c r="M13" s="146" t="str">
        <f t="shared" si="4"/>
        <v/>
      </c>
      <c r="N13" s="137"/>
      <c r="O13" s="138" t="str">
        <f t="shared" si="5"/>
        <v/>
      </c>
      <c r="P13" s="137"/>
      <c r="Q13" s="138" t="str">
        <f t="shared" si="6"/>
        <v/>
      </c>
      <c r="R13" s="137"/>
      <c r="S13" s="138" t="str">
        <f t="shared" si="7"/>
        <v/>
      </c>
      <c r="T13" s="137"/>
      <c r="U13" s="138" t="str">
        <f t="shared" si="8"/>
        <v/>
      </c>
      <c r="V13" s="149" t="str">
        <f t="shared" si="9"/>
        <v/>
      </c>
      <c r="W13" s="150" t="str">
        <f t="shared" si="10"/>
        <v/>
      </c>
      <c r="X13" s="132" t="s">
        <v>227</v>
      </c>
      <c r="Y13" s="139"/>
      <c r="Z13" s="145"/>
      <c r="AA13" s="144"/>
      <c r="AB13" s="120"/>
    </row>
    <row r="14" spans="1:28" ht="99.75">
      <c r="A14" s="120"/>
      <c r="B14" s="130">
        <v>9</v>
      </c>
      <c r="C14" s="132" t="s">
        <v>81</v>
      </c>
      <c r="D14" s="132" t="s">
        <v>162</v>
      </c>
      <c r="E14" s="141">
        <v>43689</v>
      </c>
      <c r="F14" s="142" t="s">
        <v>151</v>
      </c>
      <c r="G14" s="142" t="s">
        <v>157</v>
      </c>
      <c r="H14" s="135" t="str">
        <f t="shared" si="0"/>
        <v>3-Médio</v>
      </c>
      <c r="I14" s="143" t="str">
        <f t="shared" si="1"/>
        <v>3-Médio</v>
      </c>
      <c r="J14" s="136">
        <f t="shared" si="2"/>
        <v>3</v>
      </c>
      <c r="K14" s="136">
        <f t="shared" si="3"/>
        <v>3</v>
      </c>
      <c r="L14" s="137"/>
      <c r="M14" s="146" t="str">
        <f t="shared" si="4"/>
        <v/>
      </c>
      <c r="N14" s="137"/>
      <c r="O14" s="138" t="str">
        <f t="shared" si="5"/>
        <v/>
      </c>
      <c r="P14" s="137"/>
      <c r="Q14" s="138" t="str">
        <f t="shared" si="6"/>
        <v/>
      </c>
      <c r="R14" s="137"/>
      <c r="S14" s="138" t="str">
        <f t="shared" si="7"/>
        <v/>
      </c>
      <c r="T14" s="137"/>
      <c r="U14" s="138" t="str">
        <f t="shared" si="8"/>
        <v/>
      </c>
      <c r="V14" s="149" t="str">
        <f t="shared" si="9"/>
        <v/>
      </c>
      <c r="W14" s="150" t="str">
        <f t="shared" si="10"/>
        <v/>
      </c>
      <c r="X14" s="132" t="s">
        <v>227</v>
      </c>
      <c r="Y14" s="139"/>
      <c r="Z14" s="145"/>
      <c r="AA14" s="144"/>
      <c r="AB14" s="120"/>
    </row>
    <row r="15" spans="1:28" ht="156.75">
      <c r="A15" s="120"/>
      <c r="B15" s="130">
        <v>10</v>
      </c>
      <c r="C15" s="132" t="s">
        <v>81</v>
      </c>
      <c r="D15" s="132" t="s">
        <v>163</v>
      </c>
      <c r="E15" s="141">
        <v>43689</v>
      </c>
      <c r="F15" s="142" t="s">
        <v>156</v>
      </c>
      <c r="G15" s="142" t="s">
        <v>157</v>
      </c>
      <c r="H15" s="135" t="str">
        <f t="shared" si="0"/>
        <v>2-Baixo</v>
      </c>
      <c r="I15" s="143" t="str">
        <f t="shared" si="1"/>
        <v>2-Baixo</v>
      </c>
      <c r="J15" s="136">
        <f t="shared" si="2"/>
        <v>2</v>
      </c>
      <c r="K15" s="136">
        <f t="shared" si="3"/>
        <v>3</v>
      </c>
      <c r="L15" s="137"/>
      <c r="M15" s="146" t="str">
        <f t="shared" si="4"/>
        <v/>
      </c>
      <c r="N15" s="137"/>
      <c r="O15" s="138" t="str">
        <f t="shared" si="5"/>
        <v/>
      </c>
      <c r="P15" s="137"/>
      <c r="Q15" s="138" t="str">
        <f t="shared" si="6"/>
        <v/>
      </c>
      <c r="R15" s="137"/>
      <c r="S15" s="138" t="str">
        <f t="shared" si="7"/>
        <v/>
      </c>
      <c r="T15" s="137"/>
      <c r="U15" s="138" t="str">
        <f t="shared" si="8"/>
        <v/>
      </c>
      <c r="V15" s="149" t="str">
        <f t="shared" si="9"/>
        <v/>
      </c>
      <c r="W15" s="150" t="str">
        <f t="shared" si="10"/>
        <v/>
      </c>
      <c r="X15" s="132" t="s">
        <v>227</v>
      </c>
      <c r="Y15" s="139"/>
      <c r="Z15" s="145"/>
      <c r="AA15" s="144"/>
      <c r="AB15" s="120"/>
    </row>
    <row r="16" spans="1:28" ht="85.5">
      <c r="A16" s="120"/>
      <c r="B16" s="130">
        <v>11</v>
      </c>
      <c r="C16" s="132" t="s">
        <v>81</v>
      </c>
      <c r="D16" s="132" t="s">
        <v>164</v>
      </c>
      <c r="E16" s="141">
        <v>43689</v>
      </c>
      <c r="F16" s="142" t="s">
        <v>151</v>
      </c>
      <c r="G16" s="142" t="s">
        <v>152</v>
      </c>
      <c r="H16" s="135" t="str">
        <f t="shared" si="0"/>
        <v>4-Alto</v>
      </c>
      <c r="I16" s="143" t="str">
        <f t="shared" si="1"/>
        <v>4-Alto</v>
      </c>
      <c r="J16" s="136">
        <f t="shared" si="2"/>
        <v>3</v>
      </c>
      <c r="K16" s="136">
        <f t="shared" si="3"/>
        <v>4</v>
      </c>
      <c r="L16" s="137"/>
      <c r="M16" s="146" t="str">
        <f t="shared" si="4"/>
        <v/>
      </c>
      <c r="N16" s="137"/>
      <c r="O16" s="138" t="str">
        <f t="shared" si="5"/>
        <v/>
      </c>
      <c r="P16" s="137"/>
      <c r="Q16" s="138" t="str">
        <f t="shared" si="6"/>
        <v/>
      </c>
      <c r="R16" s="137"/>
      <c r="S16" s="138" t="str">
        <f t="shared" si="7"/>
        <v/>
      </c>
      <c r="T16" s="137"/>
      <c r="U16" s="138" t="str">
        <f t="shared" si="8"/>
        <v/>
      </c>
      <c r="V16" s="149" t="str">
        <f t="shared" si="9"/>
        <v/>
      </c>
      <c r="W16" s="150" t="str">
        <f t="shared" si="10"/>
        <v/>
      </c>
      <c r="X16" s="132" t="s">
        <v>227</v>
      </c>
      <c r="Y16" s="139"/>
      <c r="Z16" s="132"/>
      <c r="AA16" s="144"/>
      <c r="AB16" s="120"/>
    </row>
    <row r="17" spans="1:28" ht="128.25">
      <c r="A17" s="120"/>
      <c r="B17" s="130">
        <v>12</v>
      </c>
      <c r="C17" s="132" t="s">
        <v>196</v>
      </c>
      <c r="D17" s="132" t="s">
        <v>165</v>
      </c>
      <c r="E17" s="141">
        <v>43689</v>
      </c>
      <c r="F17" s="142" t="s">
        <v>151</v>
      </c>
      <c r="G17" s="142" t="s">
        <v>152</v>
      </c>
      <c r="H17" s="135" t="str">
        <f t="shared" si="0"/>
        <v>4-Alto</v>
      </c>
      <c r="I17" s="143" t="str">
        <f t="shared" si="1"/>
        <v>4-Alto</v>
      </c>
      <c r="J17" s="136">
        <f t="shared" si="2"/>
        <v>3</v>
      </c>
      <c r="K17" s="136">
        <f t="shared" si="3"/>
        <v>4</v>
      </c>
      <c r="L17" s="137"/>
      <c r="M17" s="146" t="str">
        <f t="shared" si="4"/>
        <v/>
      </c>
      <c r="N17" s="137"/>
      <c r="O17" s="138" t="str">
        <f t="shared" si="5"/>
        <v/>
      </c>
      <c r="P17" s="137"/>
      <c r="Q17" s="138" t="str">
        <f t="shared" si="6"/>
        <v/>
      </c>
      <c r="R17" s="137"/>
      <c r="S17" s="138" t="str">
        <f t="shared" si="7"/>
        <v/>
      </c>
      <c r="T17" s="137"/>
      <c r="U17" s="138" t="str">
        <f t="shared" si="8"/>
        <v/>
      </c>
      <c r="V17" s="149" t="str">
        <f t="shared" si="9"/>
        <v/>
      </c>
      <c r="W17" s="150" t="str">
        <f t="shared" si="10"/>
        <v/>
      </c>
      <c r="X17" s="132" t="s">
        <v>227</v>
      </c>
      <c r="Y17" s="139"/>
      <c r="Z17" s="145"/>
      <c r="AA17" s="144"/>
      <c r="AB17" s="120"/>
    </row>
    <row r="18" spans="1:28" ht="114">
      <c r="A18" s="120"/>
      <c r="B18" s="130">
        <v>13</v>
      </c>
      <c r="C18" s="132" t="s">
        <v>83</v>
      </c>
      <c r="D18" s="132" t="s">
        <v>166</v>
      </c>
      <c r="E18" s="141">
        <v>43689</v>
      </c>
      <c r="F18" s="142" t="s">
        <v>151</v>
      </c>
      <c r="G18" s="142" t="s">
        <v>152</v>
      </c>
      <c r="H18" s="135" t="str">
        <f t="shared" si="0"/>
        <v>4-Alto</v>
      </c>
      <c r="I18" s="143" t="str">
        <f t="shared" si="1"/>
        <v>4-Alto</v>
      </c>
      <c r="J18" s="136">
        <f t="shared" si="2"/>
        <v>3</v>
      </c>
      <c r="K18" s="136">
        <f t="shared" si="3"/>
        <v>4</v>
      </c>
      <c r="L18" s="137"/>
      <c r="M18" s="146" t="str">
        <f t="shared" si="4"/>
        <v/>
      </c>
      <c r="N18" s="137"/>
      <c r="O18" s="138" t="str">
        <f t="shared" si="5"/>
        <v/>
      </c>
      <c r="P18" s="137"/>
      <c r="Q18" s="138" t="str">
        <f t="shared" si="6"/>
        <v/>
      </c>
      <c r="R18" s="137"/>
      <c r="S18" s="138" t="str">
        <f t="shared" si="7"/>
        <v/>
      </c>
      <c r="T18" s="137"/>
      <c r="U18" s="138" t="str">
        <f t="shared" si="8"/>
        <v/>
      </c>
      <c r="V18" s="149" t="str">
        <f t="shared" si="9"/>
        <v/>
      </c>
      <c r="W18" s="150" t="str">
        <f t="shared" si="10"/>
        <v/>
      </c>
      <c r="X18" s="132" t="s">
        <v>227</v>
      </c>
      <c r="Y18" s="139"/>
      <c r="Z18" s="145"/>
      <c r="AA18" s="144"/>
      <c r="AB18" s="120"/>
    </row>
    <row r="19" spans="1:28" ht="99.75">
      <c r="A19" s="120"/>
      <c r="B19" s="130">
        <v>14</v>
      </c>
      <c r="C19" s="132" t="s">
        <v>83</v>
      </c>
      <c r="D19" s="132" t="s">
        <v>167</v>
      </c>
      <c r="E19" s="141">
        <v>43689</v>
      </c>
      <c r="F19" s="142" t="s">
        <v>151</v>
      </c>
      <c r="G19" s="142" t="s">
        <v>152</v>
      </c>
      <c r="H19" s="135" t="str">
        <f t="shared" si="0"/>
        <v>4-Alto</v>
      </c>
      <c r="I19" s="143" t="str">
        <f t="shared" si="1"/>
        <v>4-Alto</v>
      </c>
      <c r="J19" s="136">
        <f t="shared" si="2"/>
        <v>3</v>
      </c>
      <c r="K19" s="136">
        <f t="shared" si="3"/>
        <v>4</v>
      </c>
      <c r="L19" s="137"/>
      <c r="M19" s="146" t="str">
        <f t="shared" si="4"/>
        <v/>
      </c>
      <c r="N19" s="137"/>
      <c r="O19" s="138" t="str">
        <f t="shared" si="5"/>
        <v/>
      </c>
      <c r="P19" s="137"/>
      <c r="Q19" s="138" t="str">
        <f t="shared" si="6"/>
        <v/>
      </c>
      <c r="R19" s="137"/>
      <c r="S19" s="138" t="str">
        <f t="shared" si="7"/>
        <v/>
      </c>
      <c r="T19" s="137"/>
      <c r="U19" s="138" t="str">
        <f t="shared" si="8"/>
        <v/>
      </c>
      <c r="V19" s="149" t="str">
        <f t="shared" si="9"/>
        <v/>
      </c>
      <c r="W19" s="150" t="str">
        <f t="shared" si="10"/>
        <v/>
      </c>
      <c r="X19" s="132" t="s">
        <v>227</v>
      </c>
      <c r="Y19" s="139"/>
      <c r="Z19" s="145"/>
      <c r="AA19" s="144"/>
      <c r="AB19" s="120"/>
    </row>
    <row r="20" spans="1:28" ht="71.25">
      <c r="A20" s="120"/>
      <c r="B20" s="130">
        <v>15</v>
      </c>
      <c r="C20" s="132" t="s">
        <v>83</v>
      </c>
      <c r="D20" s="132" t="s">
        <v>168</v>
      </c>
      <c r="E20" s="141">
        <v>43689</v>
      </c>
      <c r="F20" s="142" t="s">
        <v>151</v>
      </c>
      <c r="G20" s="142" t="s">
        <v>157</v>
      </c>
      <c r="H20" s="135" t="str">
        <f t="shared" si="0"/>
        <v>3-Médio</v>
      </c>
      <c r="I20" s="143" t="str">
        <f t="shared" si="1"/>
        <v>3-Médio</v>
      </c>
      <c r="J20" s="136">
        <f t="shared" si="2"/>
        <v>3</v>
      </c>
      <c r="K20" s="136">
        <f t="shared" si="3"/>
        <v>3</v>
      </c>
      <c r="L20" s="137"/>
      <c r="M20" s="146" t="str">
        <f t="shared" si="4"/>
        <v/>
      </c>
      <c r="N20" s="137"/>
      <c r="O20" s="138" t="str">
        <f t="shared" si="5"/>
        <v/>
      </c>
      <c r="P20" s="137"/>
      <c r="Q20" s="138" t="str">
        <f t="shared" si="6"/>
        <v/>
      </c>
      <c r="R20" s="137"/>
      <c r="S20" s="138" t="str">
        <f t="shared" si="7"/>
        <v/>
      </c>
      <c r="T20" s="137"/>
      <c r="U20" s="138" t="str">
        <f t="shared" si="8"/>
        <v/>
      </c>
      <c r="V20" s="149" t="str">
        <f t="shared" si="9"/>
        <v/>
      </c>
      <c r="W20" s="150" t="str">
        <f t="shared" si="10"/>
        <v/>
      </c>
      <c r="X20" s="132" t="s">
        <v>227</v>
      </c>
      <c r="Y20" s="139"/>
      <c r="Z20" s="145"/>
      <c r="AA20" s="144"/>
      <c r="AB20" s="120"/>
    </row>
    <row r="21" spans="1:28" ht="142.5">
      <c r="A21" s="120"/>
      <c r="B21" s="130">
        <v>16</v>
      </c>
      <c r="C21" s="132" t="s">
        <v>83</v>
      </c>
      <c r="D21" s="132" t="s">
        <v>169</v>
      </c>
      <c r="E21" s="141">
        <v>43689</v>
      </c>
      <c r="F21" s="142" t="s">
        <v>156</v>
      </c>
      <c r="G21" s="142" t="s">
        <v>157</v>
      </c>
      <c r="H21" s="135" t="str">
        <f t="shared" si="0"/>
        <v>2-Baixo</v>
      </c>
      <c r="I21" s="143" t="str">
        <f t="shared" si="1"/>
        <v>2-Baixo</v>
      </c>
      <c r="J21" s="136">
        <f t="shared" si="2"/>
        <v>2</v>
      </c>
      <c r="K21" s="136">
        <f t="shared" si="3"/>
        <v>3</v>
      </c>
      <c r="L21" s="137"/>
      <c r="M21" s="146" t="str">
        <f t="shared" si="4"/>
        <v/>
      </c>
      <c r="N21" s="137"/>
      <c r="O21" s="138" t="str">
        <f t="shared" si="5"/>
        <v/>
      </c>
      <c r="P21" s="137"/>
      <c r="Q21" s="138" t="str">
        <f t="shared" si="6"/>
        <v/>
      </c>
      <c r="R21" s="137"/>
      <c r="S21" s="138" t="str">
        <f t="shared" si="7"/>
        <v/>
      </c>
      <c r="T21" s="137"/>
      <c r="U21" s="138" t="str">
        <f t="shared" si="8"/>
        <v/>
      </c>
      <c r="V21" s="149" t="str">
        <f t="shared" si="9"/>
        <v/>
      </c>
      <c r="W21" s="150" t="str">
        <f t="shared" si="10"/>
        <v/>
      </c>
      <c r="X21" s="132" t="s">
        <v>227</v>
      </c>
      <c r="Y21" s="139"/>
      <c r="Z21" s="145"/>
      <c r="AA21" s="144"/>
      <c r="AB21" s="120"/>
    </row>
    <row r="22" spans="1:28" ht="71.25">
      <c r="A22" s="120"/>
      <c r="B22" s="130">
        <v>17</v>
      </c>
      <c r="C22" s="132" t="s">
        <v>85</v>
      </c>
      <c r="D22" s="132" t="s">
        <v>170</v>
      </c>
      <c r="E22" s="141">
        <v>43689</v>
      </c>
      <c r="F22" s="142" t="s">
        <v>151</v>
      </c>
      <c r="G22" s="142" t="s">
        <v>152</v>
      </c>
      <c r="H22" s="135" t="str">
        <f t="shared" si="0"/>
        <v>4-Alto</v>
      </c>
      <c r="I22" s="143" t="str">
        <f t="shared" si="1"/>
        <v>4-Alto</v>
      </c>
      <c r="J22" s="136">
        <f t="shared" si="2"/>
        <v>3</v>
      </c>
      <c r="K22" s="136">
        <f t="shared" si="3"/>
        <v>4</v>
      </c>
      <c r="L22" s="137"/>
      <c r="M22" s="146" t="str">
        <f t="shared" si="4"/>
        <v/>
      </c>
      <c r="N22" s="137"/>
      <c r="O22" s="138" t="str">
        <f t="shared" si="5"/>
        <v/>
      </c>
      <c r="P22" s="137"/>
      <c r="Q22" s="138" t="str">
        <f t="shared" si="6"/>
        <v/>
      </c>
      <c r="R22" s="137"/>
      <c r="S22" s="138" t="str">
        <f t="shared" si="7"/>
        <v/>
      </c>
      <c r="T22" s="137"/>
      <c r="U22" s="138" t="str">
        <f t="shared" si="8"/>
        <v/>
      </c>
      <c r="V22" s="149" t="str">
        <f t="shared" si="9"/>
        <v/>
      </c>
      <c r="W22" s="150" t="str">
        <f t="shared" si="10"/>
        <v/>
      </c>
      <c r="X22" s="132" t="s">
        <v>227</v>
      </c>
      <c r="Y22" s="139"/>
      <c r="Z22" s="145"/>
      <c r="AA22" s="144"/>
      <c r="AB22" s="120"/>
    </row>
    <row r="23" spans="1:28" ht="85.5">
      <c r="A23" s="120"/>
      <c r="B23" s="130">
        <v>18</v>
      </c>
      <c r="C23" s="132" t="s">
        <v>85</v>
      </c>
      <c r="D23" s="132" t="s">
        <v>171</v>
      </c>
      <c r="E23" s="141">
        <v>43689</v>
      </c>
      <c r="F23" s="142" t="s">
        <v>151</v>
      </c>
      <c r="G23" s="142" t="s">
        <v>152</v>
      </c>
      <c r="H23" s="135" t="str">
        <f t="shared" si="0"/>
        <v>4-Alto</v>
      </c>
      <c r="I23" s="143" t="str">
        <f t="shared" si="1"/>
        <v>4-Alto</v>
      </c>
      <c r="J23" s="136">
        <f t="shared" si="2"/>
        <v>3</v>
      </c>
      <c r="K23" s="136">
        <f t="shared" si="3"/>
        <v>4</v>
      </c>
      <c r="L23" s="137"/>
      <c r="M23" s="146" t="str">
        <f t="shared" si="4"/>
        <v/>
      </c>
      <c r="N23" s="137"/>
      <c r="O23" s="138" t="str">
        <f t="shared" si="5"/>
        <v/>
      </c>
      <c r="P23" s="137"/>
      <c r="Q23" s="138" t="str">
        <f t="shared" si="6"/>
        <v/>
      </c>
      <c r="R23" s="137"/>
      <c r="S23" s="138" t="str">
        <f t="shared" si="7"/>
        <v/>
      </c>
      <c r="T23" s="137"/>
      <c r="U23" s="138" t="str">
        <f t="shared" si="8"/>
        <v/>
      </c>
      <c r="V23" s="149" t="str">
        <f t="shared" si="9"/>
        <v/>
      </c>
      <c r="W23" s="150" t="str">
        <f t="shared" si="10"/>
        <v/>
      </c>
      <c r="X23" s="132" t="s">
        <v>227</v>
      </c>
      <c r="Y23" s="139"/>
      <c r="Z23" s="145"/>
      <c r="AA23" s="144"/>
      <c r="AB23" s="120"/>
    </row>
    <row r="24" spans="1:28" ht="85.5">
      <c r="A24" s="120"/>
      <c r="B24" s="130">
        <v>19</v>
      </c>
      <c r="C24" s="132" t="s">
        <v>85</v>
      </c>
      <c r="D24" s="132" t="s">
        <v>172</v>
      </c>
      <c r="E24" s="141">
        <v>43689</v>
      </c>
      <c r="F24" s="142" t="s">
        <v>151</v>
      </c>
      <c r="G24" s="142" t="s">
        <v>152</v>
      </c>
      <c r="H24" s="135" t="str">
        <f t="shared" si="0"/>
        <v>4-Alto</v>
      </c>
      <c r="I24" s="143" t="str">
        <f t="shared" si="1"/>
        <v>4-Alto</v>
      </c>
      <c r="J24" s="136">
        <f t="shared" si="2"/>
        <v>3</v>
      </c>
      <c r="K24" s="136">
        <f t="shared" si="3"/>
        <v>4</v>
      </c>
      <c r="L24" s="137"/>
      <c r="M24" s="146" t="str">
        <f t="shared" si="4"/>
        <v/>
      </c>
      <c r="N24" s="137"/>
      <c r="O24" s="138" t="str">
        <f t="shared" si="5"/>
        <v/>
      </c>
      <c r="P24" s="137"/>
      <c r="Q24" s="138" t="str">
        <f t="shared" si="6"/>
        <v/>
      </c>
      <c r="R24" s="137"/>
      <c r="S24" s="138" t="str">
        <f t="shared" si="7"/>
        <v/>
      </c>
      <c r="T24" s="137"/>
      <c r="U24" s="138" t="str">
        <f t="shared" si="8"/>
        <v/>
      </c>
      <c r="V24" s="149" t="str">
        <f t="shared" si="9"/>
        <v/>
      </c>
      <c r="W24" s="150" t="str">
        <f t="shared" si="10"/>
        <v/>
      </c>
      <c r="X24" s="132" t="s">
        <v>227</v>
      </c>
      <c r="Y24" s="139"/>
      <c r="Z24" s="145"/>
      <c r="AA24" s="144"/>
      <c r="AB24" s="120"/>
    </row>
    <row r="25" spans="1:28" ht="156.75">
      <c r="A25" s="120"/>
      <c r="B25" s="130">
        <v>20</v>
      </c>
      <c r="C25" s="132" t="s">
        <v>85</v>
      </c>
      <c r="D25" s="132" t="s">
        <v>173</v>
      </c>
      <c r="E25" s="141">
        <v>43689</v>
      </c>
      <c r="F25" s="142" t="s">
        <v>156</v>
      </c>
      <c r="G25" s="142" t="s">
        <v>157</v>
      </c>
      <c r="H25" s="135" t="str">
        <f t="shared" si="0"/>
        <v>2-Baixo</v>
      </c>
      <c r="I25" s="143" t="str">
        <f t="shared" si="1"/>
        <v>2-Baixo</v>
      </c>
      <c r="J25" s="136">
        <f t="shared" si="2"/>
        <v>2</v>
      </c>
      <c r="K25" s="136">
        <f t="shared" si="3"/>
        <v>3</v>
      </c>
      <c r="L25" s="137"/>
      <c r="M25" s="146" t="str">
        <f t="shared" si="4"/>
        <v/>
      </c>
      <c r="N25" s="137"/>
      <c r="O25" s="138" t="str">
        <f t="shared" si="5"/>
        <v/>
      </c>
      <c r="P25" s="137"/>
      <c r="Q25" s="138" t="str">
        <f t="shared" si="6"/>
        <v/>
      </c>
      <c r="R25" s="137"/>
      <c r="S25" s="138" t="str">
        <f t="shared" si="7"/>
        <v/>
      </c>
      <c r="T25" s="137"/>
      <c r="U25" s="138" t="str">
        <f t="shared" si="8"/>
        <v/>
      </c>
      <c r="V25" s="149" t="str">
        <f t="shared" si="9"/>
        <v/>
      </c>
      <c r="W25" s="150" t="str">
        <f t="shared" si="10"/>
        <v/>
      </c>
      <c r="X25" s="132" t="s">
        <v>227</v>
      </c>
      <c r="Y25" s="139"/>
      <c r="Z25" s="145"/>
      <c r="AA25" s="144"/>
      <c r="AB25" s="120"/>
    </row>
    <row r="26" spans="1:28" ht="71.25">
      <c r="A26" s="120"/>
      <c r="B26" s="130">
        <v>21</v>
      </c>
      <c r="C26" s="132" t="s">
        <v>197</v>
      </c>
      <c r="D26" s="132" t="s">
        <v>174</v>
      </c>
      <c r="E26" s="141">
        <v>43689</v>
      </c>
      <c r="F26" s="142" t="s">
        <v>151</v>
      </c>
      <c r="G26" s="142" t="s">
        <v>175</v>
      </c>
      <c r="H26" s="135" t="str">
        <f t="shared" si="0"/>
        <v>2-Baixo</v>
      </c>
      <c r="I26" s="143" t="str">
        <f t="shared" si="1"/>
        <v>2-Baixo</v>
      </c>
      <c r="J26" s="136">
        <f t="shared" si="2"/>
        <v>3</v>
      </c>
      <c r="K26" s="136">
        <f t="shared" si="3"/>
        <v>2</v>
      </c>
      <c r="L26" s="137"/>
      <c r="M26" s="146" t="str">
        <f t="shared" si="4"/>
        <v/>
      </c>
      <c r="N26" s="137"/>
      <c r="O26" s="138" t="str">
        <f t="shared" si="5"/>
        <v/>
      </c>
      <c r="P26" s="137"/>
      <c r="Q26" s="138" t="str">
        <f t="shared" si="6"/>
        <v/>
      </c>
      <c r="R26" s="137"/>
      <c r="S26" s="138" t="str">
        <f t="shared" si="7"/>
        <v/>
      </c>
      <c r="T26" s="137"/>
      <c r="U26" s="138" t="str">
        <f t="shared" si="8"/>
        <v/>
      </c>
      <c r="V26" s="149" t="str">
        <f t="shared" si="9"/>
        <v/>
      </c>
      <c r="W26" s="150" t="str">
        <f t="shared" si="10"/>
        <v/>
      </c>
      <c r="X26" s="132" t="s">
        <v>227</v>
      </c>
      <c r="Y26" s="139"/>
      <c r="Z26" s="145"/>
      <c r="AA26" s="144"/>
      <c r="AB26" s="120"/>
    </row>
    <row r="27" spans="1:28" ht="114">
      <c r="A27" s="120"/>
      <c r="B27" s="130">
        <v>22</v>
      </c>
      <c r="C27" s="132" t="s">
        <v>198</v>
      </c>
      <c r="D27" s="132" t="s">
        <v>176</v>
      </c>
      <c r="E27" s="141">
        <v>43689</v>
      </c>
      <c r="F27" s="142" t="s">
        <v>151</v>
      </c>
      <c r="G27" s="142" t="s">
        <v>157</v>
      </c>
      <c r="H27" s="135" t="str">
        <f t="shared" si="0"/>
        <v>3-Médio</v>
      </c>
      <c r="I27" s="143" t="str">
        <f t="shared" si="1"/>
        <v>3-Médio</v>
      </c>
      <c r="J27" s="136">
        <f t="shared" si="2"/>
        <v>3</v>
      </c>
      <c r="K27" s="136">
        <f t="shared" si="3"/>
        <v>3</v>
      </c>
      <c r="L27" s="137"/>
      <c r="M27" s="146" t="str">
        <f t="shared" si="4"/>
        <v/>
      </c>
      <c r="N27" s="137"/>
      <c r="O27" s="138" t="str">
        <f t="shared" si="5"/>
        <v/>
      </c>
      <c r="P27" s="137"/>
      <c r="Q27" s="138" t="str">
        <f t="shared" si="6"/>
        <v/>
      </c>
      <c r="R27" s="137"/>
      <c r="S27" s="138" t="str">
        <f t="shared" si="7"/>
        <v/>
      </c>
      <c r="T27" s="137"/>
      <c r="U27" s="138" t="str">
        <f t="shared" si="8"/>
        <v/>
      </c>
      <c r="V27" s="149" t="str">
        <f t="shared" si="9"/>
        <v/>
      </c>
      <c r="W27" s="150" t="str">
        <f t="shared" si="10"/>
        <v/>
      </c>
      <c r="X27" s="132" t="s">
        <v>227</v>
      </c>
      <c r="Y27" s="139"/>
      <c r="Z27" s="145"/>
      <c r="AA27" s="144"/>
      <c r="AB27" s="120"/>
    </row>
    <row r="28" spans="1:28" ht="42.75">
      <c r="A28" s="120"/>
      <c r="B28" s="130">
        <v>23</v>
      </c>
      <c r="C28" s="132" t="s">
        <v>93</v>
      </c>
      <c r="D28" s="132" t="s">
        <v>177</v>
      </c>
      <c r="E28" s="141">
        <v>43689</v>
      </c>
      <c r="F28" s="142" t="s">
        <v>151</v>
      </c>
      <c r="G28" s="142" t="s">
        <v>152</v>
      </c>
      <c r="H28" s="135" t="str">
        <f t="shared" si="0"/>
        <v>4-Alto</v>
      </c>
      <c r="I28" s="143" t="str">
        <f t="shared" si="1"/>
        <v>4-Alto</v>
      </c>
      <c r="J28" s="136">
        <f t="shared" si="2"/>
        <v>3</v>
      </c>
      <c r="K28" s="136">
        <f t="shared" si="3"/>
        <v>4</v>
      </c>
      <c r="L28" s="137"/>
      <c r="M28" s="146" t="str">
        <f t="shared" si="4"/>
        <v/>
      </c>
      <c r="N28" s="137"/>
      <c r="O28" s="138" t="str">
        <f t="shared" si="5"/>
        <v/>
      </c>
      <c r="P28" s="137"/>
      <c r="Q28" s="138" t="str">
        <f t="shared" si="6"/>
        <v/>
      </c>
      <c r="R28" s="137"/>
      <c r="S28" s="138" t="str">
        <f t="shared" si="7"/>
        <v/>
      </c>
      <c r="T28" s="137"/>
      <c r="U28" s="138" t="str">
        <f t="shared" si="8"/>
        <v/>
      </c>
      <c r="V28" s="149" t="str">
        <f t="shared" si="9"/>
        <v/>
      </c>
      <c r="W28" s="150" t="str">
        <f t="shared" si="10"/>
        <v/>
      </c>
      <c r="X28" s="132" t="s">
        <v>227</v>
      </c>
      <c r="Y28" s="139"/>
      <c r="Z28" s="145"/>
      <c r="AA28" s="144"/>
      <c r="AB28" s="120"/>
    </row>
    <row r="29" spans="1:28" ht="85.5">
      <c r="A29" s="120"/>
      <c r="B29" s="130">
        <v>24</v>
      </c>
      <c r="C29" s="132" t="s">
        <v>93</v>
      </c>
      <c r="D29" s="132" t="s">
        <v>178</v>
      </c>
      <c r="E29" s="141">
        <v>43689</v>
      </c>
      <c r="F29" s="142" t="s">
        <v>151</v>
      </c>
      <c r="G29" s="142" t="s">
        <v>157</v>
      </c>
      <c r="H29" s="135" t="str">
        <f t="shared" si="0"/>
        <v>3-Médio</v>
      </c>
      <c r="I29" s="143" t="str">
        <f t="shared" si="1"/>
        <v>3-Médio</v>
      </c>
      <c r="J29" s="136">
        <f t="shared" si="2"/>
        <v>3</v>
      </c>
      <c r="K29" s="136">
        <f t="shared" si="3"/>
        <v>3</v>
      </c>
      <c r="L29" s="137"/>
      <c r="M29" s="146" t="str">
        <f t="shared" si="4"/>
        <v/>
      </c>
      <c r="N29" s="137"/>
      <c r="O29" s="138" t="str">
        <f t="shared" si="5"/>
        <v/>
      </c>
      <c r="P29" s="137"/>
      <c r="Q29" s="138" t="str">
        <f t="shared" si="6"/>
        <v/>
      </c>
      <c r="R29" s="137"/>
      <c r="S29" s="138" t="str">
        <f t="shared" si="7"/>
        <v/>
      </c>
      <c r="T29" s="137"/>
      <c r="U29" s="138" t="str">
        <f t="shared" si="8"/>
        <v/>
      </c>
      <c r="V29" s="149" t="str">
        <f t="shared" si="9"/>
        <v/>
      </c>
      <c r="W29" s="150" t="str">
        <f t="shared" si="10"/>
        <v/>
      </c>
      <c r="X29" s="132" t="s">
        <v>227</v>
      </c>
      <c r="Y29" s="139"/>
      <c r="Z29" s="145"/>
      <c r="AA29" s="144"/>
      <c r="AB29" s="120"/>
    </row>
    <row r="30" spans="1:28" ht="142.5">
      <c r="A30" s="120"/>
      <c r="B30" s="130">
        <v>25</v>
      </c>
      <c r="C30" s="132" t="s">
        <v>93</v>
      </c>
      <c r="D30" s="132" t="s">
        <v>179</v>
      </c>
      <c r="E30" s="141">
        <v>43689</v>
      </c>
      <c r="F30" s="142" t="s">
        <v>156</v>
      </c>
      <c r="G30" s="142" t="s">
        <v>157</v>
      </c>
      <c r="H30" s="135" t="str">
        <f t="shared" si="0"/>
        <v>2-Baixo</v>
      </c>
      <c r="I30" s="143" t="str">
        <f t="shared" si="1"/>
        <v>2-Baixo</v>
      </c>
      <c r="J30" s="136">
        <f t="shared" si="2"/>
        <v>2</v>
      </c>
      <c r="K30" s="136">
        <f t="shared" si="3"/>
        <v>3</v>
      </c>
      <c r="L30" s="137"/>
      <c r="M30" s="146" t="str">
        <f t="shared" si="4"/>
        <v/>
      </c>
      <c r="N30" s="137"/>
      <c r="O30" s="138" t="str">
        <f t="shared" si="5"/>
        <v/>
      </c>
      <c r="P30" s="137"/>
      <c r="Q30" s="138" t="str">
        <f t="shared" si="6"/>
        <v/>
      </c>
      <c r="R30" s="137"/>
      <c r="S30" s="138" t="str">
        <f t="shared" si="7"/>
        <v/>
      </c>
      <c r="T30" s="137"/>
      <c r="U30" s="138" t="str">
        <f t="shared" si="8"/>
        <v/>
      </c>
      <c r="V30" s="149" t="str">
        <f t="shared" si="9"/>
        <v/>
      </c>
      <c r="W30" s="150" t="str">
        <f t="shared" si="10"/>
        <v/>
      </c>
      <c r="X30" s="132" t="s">
        <v>227</v>
      </c>
      <c r="Y30" s="139"/>
      <c r="Z30" s="145"/>
      <c r="AA30" s="144"/>
      <c r="AB30" s="120"/>
    </row>
    <row r="31" spans="1:28" ht="57">
      <c r="A31" s="120"/>
      <c r="B31" s="130">
        <v>26</v>
      </c>
      <c r="C31" s="132" t="s">
        <v>95</v>
      </c>
      <c r="D31" s="132" t="s">
        <v>180</v>
      </c>
      <c r="E31" s="141">
        <v>43689</v>
      </c>
      <c r="F31" s="142" t="s">
        <v>151</v>
      </c>
      <c r="G31" s="142" t="s">
        <v>152</v>
      </c>
      <c r="H31" s="135" t="str">
        <f t="shared" si="0"/>
        <v>4-Alto</v>
      </c>
      <c r="I31" s="143" t="str">
        <f t="shared" si="1"/>
        <v>4-Alto</v>
      </c>
      <c r="J31" s="136">
        <f t="shared" si="2"/>
        <v>3</v>
      </c>
      <c r="K31" s="136">
        <f t="shared" si="3"/>
        <v>4</v>
      </c>
      <c r="L31" s="137"/>
      <c r="M31" s="146" t="str">
        <f t="shared" si="4"/>
        <v/>
      </c>
      <c r="N31" s="137"/>
      <c r="O31" s="138" t="str">
        <f t="shared" si="5"/>
        <v/>
      </c>
      <c r="P31" s="137"/>
      <c r="Q31" s="138" t="str">
        <f t="shared" si="6"/>
        <v/>
      </c>
      <c r="R31" s="137"/>
      <c r="S31" s="138" t="str">
        <f t="shared" si="7"/>
        <v/>
      </c>
      <c r="T31" s="137"/>
      <c r="U31" s="138" t="str">
        <f t="shared" si="8"/>
        <v/>
      </c>
      <c r="V31" s="149" t="str">
        <f t="shared" si="9"/>
        <v/>
      </c>
      <c r="W31" s="150" t="str">
        <f t="shared" si="10"/>
        <v/>
      </c>
      <c r="X31" s="132" t="s">
        <v>227</v>
      </c>
      <c r="Y31" s="139"/>
      <c r="Z31" s="145"/>
      <c r="AA31" s="144"/>
      <c r="AB31" s="120"/>
    </row>
    <row r="32" spans="1:28" ht="171">
      <c r="A32" s="120"/>
      <c r="B32" s="130">
        <v>27</v>
      </c>
      <c r="C32" s="132" t="s">
        <v>95</v>
      </c>
      <c r="D32" s="132" t="s">
        <v>181</v>
      </c>
      <c r="E32" s="141">
        <v>43689</v>
      </c>
      <c r="F32" s="142" t="s">
        <v>156</v>
      </c>
      <c r="G32" s="142" t="s">
        <v>157</v>
      </c>
      <c r="H32" s="135" t="str">
        <f t="shared" si="0"/>
        <v>2-Baixo</v>
      </c>
      <c r="I32" s="143" t="str">
        <f t="shared" si="1"/>
        <v>2-Baixo</v>
      </c>
      <c r="J32" s="136">
        <f t="shared" si="2"/>
        <v>2</v>
      </c>
      <c r="K32" s="136">
        <f t="shared" si="3"/>
        <v>3</v>
      </c>
      <c r="L32" s="137"/>
      <c r="M32" s="146" t="str">
        <f t="shared" si="4"/>
        <v/>
      </c>
      <c r="N32" s="137"/>
      <c r="O32" s="138" t="str">
        <f t="shared" si="5"/>
        <v/>
      </c>
      <c r="P32" s="137"/>
      <c r="Q32" s="138" t="str">
        <f t="shared" si="6"/>
        <v/>
      </c>
      <c r="R32" s="137"/>
      <c r="S32" s="138" t="str">
        <f t="shared" si="7"/>
        <v/>
      </c>
      <c r="T32" s="137"/>
      <c r="U32" s="138" t="str">
        <f t="shared" si="8"/>
        <v/>
      </c>
      <c r="V32" s="149" t="str">
        <f t="shared" si="9"/>
        <v/>
      </c>
      <c r="W32" s="150" t="str">
        <f t="shared" si="10"/>
        <v/>
      </c>
      <c r="X32" s="132" t="s">
        <v>227</v>
      </c>
      <c r="Y32" s="139"/>
      <c r="Z32" s="145"/>
      <c r="AA32" s="144"/>
      <c r="AB32" s="120"/>
    </row>
    <row r="33" spans="1:28" ht="42.75">
      <c r="A33" s="120"/>
      <c r="B33" s="130">
        <v>28</v>
      </c>
      <c r="C33" s="132" t="s">
        <v>99</v>
      </c>
      <c r="D33" s="132" t="s">
        <v>182</v>
      </c>
      <c r="E33" s="141">
        <v>43689</v>
      </c>
      <c r="F33" s="142" t="s">
        <v>151</v>
      </c>
      <c r="G33" s="142" t="s">
        <v>152</v>
      </c>
      <c r="H33" s="135" t="str">
        <f t="shared" si="0"/>
        <v>4-Alto</v>
      </c>
      <c r="I33" s="143" t="str">
        <f t="shared" si="1"/>
        <v>4-Alto</v>
      </c>
      <c r="J33" s="136">
        <f t="shared" si="2"/>
        <v>3</v>
      </c>
      <c r="K33" s="136">
        <f t="shared" si="3"/>
        <v>4</v>
      </c>
      <c r="L33" s="137"/>
      <c r="M33" s="146" t="str">
        <f t="shared" si="4"/>
        <v/>
      </c>
      <c r="N33" s="137"/>
      <c r="O33" s="138" t="str">
        <f t="shared" si="5"/>
        <v/>
      </c>
      <c r="P33" s="137"/>
      <c r="Q33" s="138" t="str">
        <f t="shared" si="6"/>
        <v/>
      </c>
      <c r="R33" s="137"/>
      <c r="S33" s="138" t="str">
        <f t="shared" si="7"/>
        <v/>
      </c>
      <c r="T33" s="137"/>
      <c r="U33" s="138" t="str">
        <f t="shared" si="8"/>
        <v/>
      </c>
      <c r="V33" s="149" t="str">
        <f t="shared" si="9"/>
        <v/>
      </c>
      <c r="W33" s="150" t="str">
        <f t="shared" si="10"/>
        <v/>
      </c>
      <c r="X33" s="132" t="s">
        <v>227</v>
      </c>
      <c r="Y33" s="139"/>
      <c r="Z33" s="145"/>
      <c r="AA33" s="144"/>
      <c r="AB33" s="120"/>
    </row>
    <row r="34" spans="1:28" ht="85.5">
      <c r="A34" s="120"/>
      <c r="B34" s="130">
        <v>29</v>
      </c>
      <c r="C34" s="132" t="s">
        <v>99</v>
      </c>
      <c r="D34" s="132" t="s">
        <v>183</v>
      </c>
      <c r="E34" s="141">
        <v>43689</v>
      </c>
      <c r="F34" s="142" t="s">
        <v>151</v>
      </c>
      <c r="G34" s="142" t="s">
        <v>157</v>
      </c>
      <c r="H34" s="135" t="str">
        <f t="shared" si="0"/>
        <v>3-Médio</v>
      </c>
      <c r="I34" s="143" t="str">
        <f t="shared" si="1"/>
        <v>3-Médio</v>
      </c>
      <c r="J34" s="136">
        <f t="shared" si="2"/>
        <v>3</v>
      </c>
      <c r="K34" s="136">
        <f t="shared" si="3"/>
        <v>3</v>
      </c>
      <c r="L34" s="137"/>
      <c r="M34" s="146" t="str">
        <f t="shared" si="4"/>
        <v/>
      </c>
      <c r="N34" s="137"/>
      <c r="O34" s="138" t="str">
        <f t="shared" si="5"/>
        <v/>
      </c>
      <c r="P34" s="137"/>
      <c r="Q34" s="138" t="str">
        <f t="shared" si="6"/>
        <v/>
      </c>
      <c r="R34" s="137"/>
      <c r="S34" s="138" t="str">
        <f t="shared" si="7"/>
        <v/>
      </c>
      <c r="T34" s="137"/>
      <c r="U34" s="138" t="str">
        <f t="shared" si="8"/>
        <v/>
      </c>
      <c r="V34" s="149" t="str">
        <f t="shared" si="9"/>
        <v/>
      </c>
      <c r="W34" s="150" t="str">
        <f t="shared" si="10"/>
        <v/>
      </c>
      <c r="X34" s="132" t="s">
        <v>227</v>
      </c>
      <c r="Y34" s="139"/>
      <c r="Z34" s="145"/>
      <c r="AA34" s="144"/>
      <c r="AB34" s="120"/>
    </row>
    <row r="35" spans="1:28" ht="156.75">
      <c r="A35" s="120"/>
      <c r="B35" s="130">
        <v>30</v>
      </c>
      <c r="C35" s="132" t="s">
        <v>99</v>
      </c>
      <c r="D35" s="132" t="s">
        <v>184</v>
      </c>
      <c r="E35" s="141">
        <v>43689</v>
      </c>
      <c r="F35" s="142" t="s">
        <v>156</v>
      </c>
      <c r="G35" s="142" t="s">
        <v>157</v>
      </c>
      <c r="H35" s="135" t="str">
        <f t="shared" si="0"/>
        <v>2-Baixo</v>
      </c>
      <c r="I35" s="143" t="str">
        <f t="shared" si="1"/>
        <v>2-Baixo</v>
      </c>
      <c r="J35" s="136">
        <f t="shared" si="2"/>
        <v>2</v>
      </c>
      <c r="K35" s="136">
        <f t="shared" si="3"/>
        <v>3</v>
      </c>
      <c r="L35" s="137"/>
      <c r="M35" s="146" t="str">
        <f t="shared" si="4"/>
        <v/>
      </c>
      <c r="N35" s="137"/>
      <c r="O35" s="138" t="str">
        <f t="shared" si="5"/>
        <v/>
      </c>
      <c r="P35" s="137"/>
      <c r="Q35" s="138" t="str">
        <f t="shared" si="6"/>
        <v/>
      </c>
      <c r="R35" s="137"/>
      <c r="S35" s="138" t="str">
        <f t="shared" si="7"/>
        <v/>
      </c>
      <c r="T35" s="137"/>
      <c r="U35" s="138" t="str">
        <f t="shared" si="8"/>
        <v/>
      </c>
      <c r="V35" s="149" t="str">
        <f t="shared" si="9"/>
        <v/>
      </c>
      <c r="W35" s="150" t="str">
        <f t="shared" si="10"/>
        <v/>
      </c>
      <c r="X35" s="132" t="s">
        <v>227</v>
      </c>
      <c r="Y35" s="139"/>
      <c r="Z35" s="145"/>
      <c r="AA35" s="144"/>
      <c r="AB35" s="120"/>
    </row>
    <row r="36" spans="1:28" ht="85.5">
      <c r="A36" s="120"/>
      <c r="B36" s="130">
        <v>31</v>
      </c>
      <c r="C36" s="132" t="s">
        <v>199</v>
      </c>
      <c r="D36" s="132" t="s">
        <v>185</v>
      </c>
      <c r="E36" s="141">
        <v>43689</v>
      </c>
      <c r="F36" s="142" t="s">
        <v>151</v>
      </c>
      <c r="G36" s="142" t="s">
        <v>152</v>
      </c>
      <c r="H36" s="135" t="str">
        <f t="shared" si="0"/>
        <v>4-Alto</v>
      </c>
      <c r="I36" s="143" t="str">
        <f t="shared" si="1"/>
        <v>4-Alto</v>
      </c>
      <c r="J36" s="136">
        <f t="shared" si="2"/>
        <v>3</v>
      </c>
      <c r="K36" s="136">
        <f t="shared" si="3"/>
        <v>4</v>
      </c>
      <c r="L36" s="137"/>
      <c r="M36" s="146" t="str">
        <f t="shared" si="4"/>
        <v/>
      </c>
      <c r="N36" s="137"/>
      <c r="O36" s="138" t="str">
        <f t="shared" si="5"/>
        <v/>
      </c>
      <c r="P36" s="137"/>
      <c r="Q36" s="138" t="str">
        <f t="shared" si="6"/>
        <v/>
      </c>
      <c r="R36" s="137"/>
      <c r="S36" s="138" t="str">
        <f t="shared" si="7"/>
        <v/>
      </c>
      <c r="T36" s="137"/>
      <c r="U36" s="138" t="str">
        <f t="shared" si="8"/>
        <v/>
      </c>
      <c r="V36" s="149" t="str">
        <f t="shared" si="9"/>
        <v/>
      </c>
      <c r="W36" s="150" t="str">
        <f t="shared" si="10"/>
        <v/>
      </c>
      <c r="X36" s="132" t="s">
        <v>227</v>
      </c>
      <c r="Y36" s="139"/>
      <c r="Z36" s="145"/>
      <c r="AA36" s="144"/>
      <c r="AB36" s="120"/>
    </row>
    <row r="37" spans="1:28" ht="85.5">
      <c r="A37" s="120"/>
      <c r="B37" s="130">
        <v>32</v>
      </c>
      <c r="C37" s="132" t="s">
        <v>103</v>
      </c>
      <c r="D37" s="132" t="s">
        <v>186</v>
      </c>
      <c r="E37" s="141">
        <v>43689</v>
      </c>
      <c r="F37" s="142" t="s">
        <v>151</v>
      </c>
      <c r="G37" s="142" t="s">
        <v>152</v>
      </c>
      <c r="H37" s="135" t="str">
        <f t="shared" si="0"/>
        <v>4-Alto</v>
      </c>
      <c r="I37" s="143" t="str">
        <f t="shared" si="1"/>
        <v>4-Alto</v>
      </c>
      <c r="J37" s="136">
        <f t="shared" si="2"/>
        <v>3</v>
      </c>
      <c r="K37" s="136">
        <f t="shared" si="3"/>
        <v>4</v>
      </c>
      <c r="L37" s="137"/>
      <c r="M37" s="146" t="str">
        <f t="shared" si="4"/>
        <v/>
      </c>
      <c r="N37" s="137"/>
      <c r="O37" s="138" t="str">
        <f t="shared" si="5"/>
        <v/>
      </c>
      <c r="P37" s="137"/>
      <c r="Q37" s="138" t="str">
        <f t="shared" si="6"/>
        <v/>
      </c>
      <c r="R37" s="137"/>
      <c r="S37" s="138" t="str">
        <f t="shared" si="7"/>
        <v/>
      </c>
      <c r="T37" s="137"/>
      <c r="U37" s="138" t="str">
        <f t="shared" si="8"/>
        <v/>
      </c>
      <c r="V37" s="149" t="str">
        <f t="shared" si="9"/>
        <v/>
      </c>
      <c r="W37" s="150" t="str">
        <f t="shared" si="10"/>
        <v/>
      </c>
      <c r="X37" s="132" t="s">
        <v>227</v>
      </c>
      <c r="Y37" s="139"/>
      <c r="Z37" s="145"/>
      <c r="AA37" s="144"/>
      <c r="AB37" s="120"/>
    </row>
    <row r="38" spans="1:28" ht="99.75">
      <c r="A38" s="120"/>
      <c r="B38" s="130">
        <v>33</v>
      </c>
      <c r="C38" s="132" t="s">
        <v>103</v>
      </c>
      <c r="D38" s="132" t="s">
        <v>187</v>
      </c>
      <c r="E38" s="141">
        <v>43689</v>
      </c>
      <c r="F38" s="142" t="s">
        <v>151</v>
      </c>
      <c r="G38" s="142" t="s">
        <v>157</v>
      </c>
      <c r="H38" s="135" t="str">
        <f t="shared" si="0"/>
        <v>3-Médio</v>
      </c>
      <c r="I38" s="143" t="str">
        <f t="shared" si="1"/>
        <v>3-Médio</v>
      </c>
      <c r="J38" s="136">
        <f t="shared" si="2"/>
        <v>3</v>
      </c>
      <c r="K38" s="136">
        <f t="shared" si="3"/>
        <v>3</v>
      </c>
      <c r="L38" s="137"/>
      <c r="M38" s="146" t="str">
        <f t="shared" si="4"/>
        <v/>
      </c>
      <c r="N38" s="137"/>
      <c r="O38" s="138" t="str">
        <f t="shared" si="5"/>
        <v/>
      </c>
      <c r="P38" s="137"/>
      <c r="Q38" s="138" t="str">
        <f t="shared" si="6"/>
        <v/>
      </c>
      <c r="R38" s="137"/>
      <c r="S38" s="138" t="str">
        <f t="shared" si="7"/>
        <v/>
      </c>
      <c r="T38" s="137"/>
      <c r="U38" s="138" t="str">
        <f t="shared" si="8"/>
        <v/>
      </c>
      <c r="V38" s="149" t="str">
        <f t="shared" si="9"/>
        <v/>
      </c>
      <c r="W38" s="150" t="str">
        <f t="shared" si="10"/>
        <v/>
      </c>
      <c r="X38" s="132" t="s">
        <v>227</v>
      </c>
      <c r="Y38" s="139"/>
      <c r="Z38" s="145"/>
      <c r="AA38" s="144"/>
      <c r="AB38" s="120"/>
    </row>
    <row r="39" spans="1:28" ht="57">
      <c r="A39" s="120"/>
      <c r="B39" s="130">
        <v>34</v>
      </c>
      <c r="C39" s="132" t="s">
        <v>109</v>
      </c>
      <c r="D39" s="132" t="s">
        <v>188</v>
      </c>
      <c r="E39" s="141">
        <v>43689</v>
      </c>
      <c r="F39" s="142" t="s">
        <v>151</v>
      </c>
      <c r="G39" s="142" t="s">
        <v>152</v>
      </c>
      <c r="H39" s="135" t="str">
        <f t="shared" si="0"/>
        <v>4-Alto</v>
      </c>
      <c r="I39" s="143" t="str">
        <f t="shared" si="1"/>
        <v>4-Alto</v>
      </c>
      <c r="J39" s="136">
        <f t="shared" si="2"/>
        <v>3</v>
      </c>
      <c r="K39" s="136">
        <f t="shared" si="3"/>
        <v>4</v>
      </c>
      <c r="L39" s="137"/>
      <c r="M39" s="146" t="str">
        <f t="shared" si="4"/>
        <v/>
      </c>
      <c r="N39" s="137"/>
      <c r="O39" s="138" t="str">
        <f t="shared" si="5"/>
        <v/>
      </c>
      <c r="P39" s="137"/>
      <c r="Q39" s="138" t="str">
        <f t="shared" si="6"/>
        <v/>
      </c>
      <c r="R39" s="137"/>
      <c r="S39" s="138" t="str">
        <f t="shared" si="7"/>
        <v/>
      </c>
      <c r="T39" s="137"/>
      <c r="U39" s="138" t="str">
        <f t="shared" si="8"/>
        <v/>
      </c>
      <c r="V39" s="149" t="str">
        <f t="shared" si="9"/>
        <v/>
      </c>
      <c r="W39" s="150" t="str">
        <f t="shared" si="10"/>
        <v/>
      </c>
      <c r="X39" s="132" t="s">
        <v>227</v>
      </c>
      <c r="Y39" s="139"/>
      <c r="Z39" s="145"/>
      <c r="AA39" s="144"/>
      <c r="AB39" s="120"/>
    </row>
    <row r="40" spans="1:28" ht="156.75">
      <c r="A40" s="120"/>
      <c r="B40" s="130">
        <v>35</v>
      </c>
      <c r="C40" s="132" t="s">
        <v>109</v>
      </c>
      <c r="D40" s="132" t="s">
        <v>189</v>
      </c>
      <c r="E40" s="141">
        <v>43689</v>
      </c>
      <c r="F40" s="142" t="s">
        <v>156</v>
      </c>
      <c r="G40" s="142" t="s">
        <v>157</v>
      </c>
      <c r="H40" s="135" t="str">
        <f t="shared" si="0"/>
        <v>2-Baixo</v>
      </c>
      <c r="I40" s="143" t="str">
        <f t="shared" si="1"/>
        <v>2-Baixo</v>
      </c>
      <c r="J40" s="136">
        <f t="shared" si="2"/>
        <v>2</v>
      </c>
      <c r="K40" s="136">
        <f t="shared" si="3"/>
        <v>3</v>
      </c>
      <c r="L40" s="137"/>
      <c r="M40" s="146" t="str">
        <f t="shared" si="4"/>
        <v/>
      </c>
      <c r="N40" s="137"/>
      <c r="O40" s="138" t="str">
        <f t="shared" si="5"/>
        <v/>
      </c>
      <c r="P40" s="137"/>
      <c r="Q40" s="138" t="str">
        <f t="shared" si="6"/>
        <v/>
      </c>
      <c r="R40" s="137"/>
      <c r="S40" s="138" t="str">
        <f t="shared" si="7"/>
        <v/>
      </c>
      <c r="T40" s="137"/>
      <c r="U40" s="138" t="str">
        <f t="shared" si="8"/>
        <v/>
      </c>
      <c r="V40" s="149" t="str">
        <f t="shared" si="9"/>
        <v/>
      </c>
      <c r="W40" s="150" t="str">
        <f t="shared" si="10"/>
        <v/>
      </c>
      <c r="X40" s="132" t="s">
        <v>227</v>
      </c>
      <c r="Y40" s="139"/>
      <c r="Z40" s="145"/>
      <c r="AA40" s="144"/>
      <c r="AB40" s="120"/>
    </row>
    <row r="41" spans="1:28" ht="28.5">
      <c r="A41" s="120"/>
      <c r="B41" s="130">
        <v>36</v>
      </c>
      <c r="C41" s="132" t="s">
        <v>200</v>
      </c>
      <c r="D41" s="132" t="s">
        <v>190</v>
      </c>
      <c r="E41" s="141">
        <v>43689</v>
      </c>
      <c r="F41" s="142" t="s">
        <v>151</v>
      </c>
      <c r="G41" s="142" t="s">
        <v>152</v>
      </c>
      <c r="H41" s="135" t="str">
        <f t="shared" si="0"/>
        <v>4-Alto</v>
      </c>
      <c r="I41" s="143" t="str">
        <f t="shared" si="1"/>
        <v>4-Alto</v>
      </c>
      <c r="J41" s="136">
        <f t="shared" si="2"/>
        <v>3</v>
      </c>
      <c r="K41" s="136">
        <f t="shared" si="3"/>
        <v>4</v>
      </c>
      <c r="L41" s="137"/>
      <c r="M41" s="146" t="str">
        <f t="shared" si="4"/>
        <v/>
      </c>
      <c r="N41" s="137"/>
      <c r="O41" s="138" t="str">
        <f t="shared" si="5"/>
        <v/>
      </c>
      <c r="P41" s="137"/>
      <c r="Q41" s="138" t="str">
        <f t="shared" si="6"/>
        <v/>
      </c>
      <c r="R41" s="137"/>
      <c r="S41" s="138" t="str">
        <f t="shared" si="7"/>
        <v/>
      </c>
      <c r="T41" s="137"/>
      <c r="U41" s="138" t="str">
        <f t="shared" si="8"/>
        <v/>
      </c>
      <c r="V41" s="149" t="str">
        <f t="shared" si="9"/>
        <v/>
      </c>
      <c r="W41" s="150" t="str">
        <f t="shared" si="10"/>
        <v/>
      </c>
      <c r="X41" s="132" t="s">
        <v>227</v>
      </c>
      <c r="Y41" s="139"/>
      <c r="Z41" s="145"/>
      <c r="AA41" s="144"/>
      <c r="AB41" s="120"/>
    </row>
    <row r="42" spans="1:28" ht="71.25">
      <c r="A42" s="120"/>
      <c r="B42" s="130">
        <v>37</v>
      </c>
      <c r="C42" s="132" t="s">
        <v>200</v>
      </c>
      <c r="D42" s="132" t="s">
        <v>191</v>
      </c>
      <c r="E42" s="141">
        <v>43689</v>
      </c>
      <c r="F42" s="142" t="s">
        <v>151</v>
      </c>
      <c r="G42" s="142" t="s">
        <v>157</v>
      </c>
      <c r="H42" s="135" t="str">
        <f t="shared" si="0"/>
        <v>3-Médio</v>
      </c>
      <c r="I42" s="143" t="str">
        <f t="shared" si="1"/>
        <v>3-Médio</v>
      </c>
      <c r="J42" s="136">
        <f t="shared" si="2"/>
        <v>3</v>
      </c>
      <c r="K42" s="136">
        <f t="shared" si="3"/>
        <v>3</v>
      </c>
      <c r="L42" s="137"/>
      <c r="M42" s="146" t="str">
        <f t="shared" si="4"/>
        <v/>
      </c>
      <c r="N42" s="137"/>
      <c r="O42" s="138" t="str">
        <f t="shared" si="5"/>
        <v/>
      </c>
      <c r="P42" s="137"/>
      <c r="Q42" s="138" t="str">
        <f t="shared" si="6"/>
        <v/>
      </c>
      <c r="R42" s="137"/>
      <c r="S42" s="138" t="str">
        <f t="shared" si="7"/>
        <v/>
      </c>
      <c r="T42" s="137"/>
      <c r="U42" s="138" t="str">
        <f t="shared" si="8"/>
        <v/>
      </c>
      <c r="V42" s="149" t="str">
        <f t="shared" si="9"/>
        <v/>
      </c>
      <c r="W42" s="150" t="str">
        <f t="shared" si="10"/>
        <v/>
      </c>
      <c r="X42" s="132" t="s">
        <v>227</v>
      </c>
      <c r="Y42" s="139"/>
      <c r="Z42" s="145"/>
      <c r="AA42" s="144"/>
      <c r="AB42" s="120"/>
    </row>
    <row r="43" spans="1:28" ht="142.5">
      <c r="A43" s="120"/>
      <c r="B43" s="130">
        <v>38</v>
      </c>
      <c r="C43" s="132" t="s">
        <v>200</v>
      </c>
      <c r="D43" s="132" t="s">
        <v>192</v>
      </c>
      <c r="E43" s="141">
        <v>43689</v>
      </c>
      <c r="F43" s="142" t="s">
        <v>156</v>
      </c>
      <c r="G43" s="142" t="s">
        <v>157</v>
      </c>
      <c r="H43" s="135" t="str">
        <f t="shared" si="0"/>
        <v>2-Baixo</v>
      </c>
      <c r="I43" s="143" t="str">
        <f t="shared" si="1"/>
        <v>2-Baixo</v>
      </c>
      <c r="J43" s="136">
        <f t="shared" si="2"/>
        <v>2</v>
      </c>
      <c r="K43" s="136">
        <f t="shared" si="3"/>
        <v>3</v>
      </c>
      <c r="L43" s="137"/>
      <c r="M43" s="146" t="str">
        <f t="shared" si="4"/>
        <v/>
      </c>
      <c r="N43" s="137"/>
      <c r="O43" s="138" t="str">
        <f t="shared" si="5"/>
        <v/>
      </c>
      <c r="P43" s="137"/>
      <c r="Q43" s="138" t="str">
        <f t="shared" si="6"/>
        <v/>
      </c>
      <c r="R43" s="137"/>
      <c r="S43" s="138" t="str">
        <f t="shared" si="7"/>
        <v/>
      </c>
      <c r="T43" s="137"/>
      <c r="U43" s="138" t="str">
        <f t="shared" si="8"/>
        <v/>
      </c>
      <c r="V43" s="149" t="str">
        <f t="shared" si="9"/>
        <v/>
      </c>
      <c r="W43" s="150" t="str">
        <f t="shared" si="10"/>
        <v/>
      </c>
      <c r="X43" s="132" t="s">
        <v>227</v>
      </c>
      <c r="Y43" s="139"/>
      <c r="Z43" s="145"/>
      <c r="AA43" s="144"/>
      <c r="AB43" s="120"/>
    </row>
    <row r="44" spans="1:28" ht="57">
      <c r="A44" s="120"/>
      <c r="B44" s="130">
        <v>39</v>
      </c>
      <c r="C44" s="132" t="s">
        <v>201</v>
      </c>
      <c r="D44" s="132" t="s">
        <v>193</v>
      </c>
      <c r="E44" s="141">
        <v>43689</v>
      </c>
      <c r="F44" s="142" t="s">
        <v>151</v>
      </c>
      <c r="G44" s="142" t="s">
        <v>152</v>
      </c>
      <c r="H44" s="135" t="str">
        <f t="shared" si="0"/>
        <v>4-Alto</v>
      </c>
      <c r="I44" s="143" t="str">
        <f t="shared" si="1"/>
        <v>4-Alto</v>
      </c>
      <c r="J44" s="136">
        <f t="shared" si="2"/>
        <v>3</v>
      </c>
      <c r="K44" s="136">
        <f t="shared" si="3"/>
        <v>4</v>
      </c>
      <c r="L44" s="137"/>
      <c r="M44" s="146" t="str">
        <f t="shared" si="4"/>
        <v/>
      </c>
      <c r="N44" s="137"/>
      <c r="O44" s="138" t="str">
        <f t="shared" si="5"/>
        <v/>
      </c>
      <c r="P44" s="137"/>
      <c r="Q44" s="138" t="str">
        <f t="shared" si="6"/>
        <v/>
      </c>
      <c r="R44" s="137"/>
      <c r="S44" s="138" t="str">
        <f t="shared" si="7"/>
        <v/>
      </c>
      <c r="T44" s="137"/>
      <c r="U44" s="138" t="str">
        <f t="shared" si="8"/>
        <v/>
      </c>
      <c r="V44" s="149" t="str">
        <f t="shared" si="9"/>
        <v/>
      </c>
      <c r="W44" s="150" t="str">
        <f t="shared" si="10"/>
        <v/>
      </c>
      <c r="X44" s="132" t="s">
        <v>227</v>
      </c>
      <c r="Y44" s="139"/>
      <c r="Z44" s="145"/>
      <c r="AA44" s="144"/>
      <c r="AB44" s="120"/>
    </row>
    <row r="45" spans="1:28" ht="171">
      <c r="A45" s="120"/>
      <c r="B45" s="130">
        <v>40</v>
      </c>
      <c r="C45" s="132" t="s">
        <v>201</v>
      </c>
      <c r="D45" s="132" t="s">
        <v>194</v>
      </c>
      <c r="E45" s="141">
        <v>43689</v>
      </c>
      <c r="F45" s="142" t="s">
        <v>156</v>
      </c>
      <c r="G45" s="142" t="s">
        <v>157</v>
      </c>
      <c r="H45" s="135" t="str">
        <f t="shared" si="0"/>
        <v>2-Baixo</v>
      </c>
      <c r="I45" s="143" t="str">
        <f t="shared" si="1"/>
        <v>2-Baixo</v>
      </c>
      <c r="J45" s="136">
        <f t="shared" si="2"/>
        <v>2</v>
      </c>
      <c r="K45" s="136">
        <f t="shared" si="3"/>
        <v>3</v>
      </c>
      <c r="L45" s="137"/>
      <c r="M45" s="146" t="str">
        <f t="shared" si="4"/>
        <v/>
      </c>
      <c r="N45" s="137"/>
      <c r="O45" s="138" t="str">
        <f t="shared" si="5"/>
        <v/>
      </c>
      <c r="P45" s="137"/>
      <c r="Q45" s="138" t="str">
        <f t="shared" si="6"/>
        <v/>
      </c>
      <c r="R45" s="137"/>
      <c r="S45" s="138" t="str">
        <f t="shared" si="7"/>
        <v/>
      </c>
      <c r="T45" s="137"/>
      <c r="U45" s="138" t="str">
        <f t="shared" si="8"/>
        <v/>
      </c>
      <c r="V45" s="149" t="str">
        <f t="shared" si="9"/>
        <v/>
      </c>
      <c r="W45" s="150" t="str">
        <f t="shared" si="10"/>
        <v/>
      </c>
      <c r="X45" s="132" t="s">
        <v>227</v>
      </c>
      <c r="Y45" s="139"/>
      <c r="Z45" s="145"/>
      <c r="AA45" s="144"/>
      <c r="AB45" s="120"/>
    </row>
    <row r="46" spans="1:28" ht="171">
      <c r="A46" s="120"/>
      <c r="B46" s="130">
        <v>41</v>
      </c>
      <c r="C46" s="132" t="s">
        <v>201</v>
      </c>
      <c r="D46" s="132" t="s">
        <v>194</v>
      </c>
      <c r="E46" s="141">
        <v>43689</v>
      </c>
      <c r="F46" s="142" t="s">
        <v>156</v>
      </c>
      <c r="G46" s="142" t="s">
        <v>157</v>
      </c>
      <c r="H46" s="135" t="str">
        <f t="shared" si="0"/>
        <v>2-Baixo</v>
      </c>
      <c r="I46" s="143" t="str">
        <f t="shared" si="1"/>
        <v>2-Baixo</v>
      </c>
      <c r="J46" s="136">
        <f t="shared" si="2"/>
        <v>2</v>
      </c>
      <c r="K46" s="136">
        <f t="shared" si="3"/>
        <v>3</v>
      </c>
      <c r="L46" s="137"/>
      <c r="M46" s="146" t="str">
        <f t="shared" si="4"/>
        <v/>
      </c>
      <c r="N46" s="137"/>
      <c r="O46" s="138" t="str">
        <f t="shared" si="5"/>
        <v/>
      </c>
      <c r="P46" s="137"/>
      <c r="Q46" s="138" t="str">
        <f t="shared" si="6"/>
        <v/>
      </c>
      <c r="R46" s="137"/>
      <c r="S46" s="138" t="str">
        <f t="shared" si="7"/>
        <v/>
      </c>
      <c r="T46" s="137"/>
      <c r="U46" s="138" t="str">
        <f t="shared" si="8"/>
        <v/>
      </c>
      <c r="V46" s="149" t="str">
        <f t="shared" si="9"/>
        <v/>
      </c>
      <c r="W46" s="150" t="str">
        <f t="shared" si="10"/>
        <v/>
      </c>
      <c r="X46" s="132" t="s">
        <v>227</v>
      </c>
      <c r="Y46" s="139"/>
      <c r="Z46" s="145"/>
      <c r="AA46" s="144"/>
      <c r="AB46" s="120"/>
    </row>
    <row r="47" spans="1:28" ht="9.75" customHeight="1">
      <c r="A47" s="120"/>
      <c r="B47" s="120"/>
      <c r="C47" s="120"/>
      <c r="D47" s="121"/>
      <c r="E47" s="120"/>
      <c r="F47" s="120"/>
      <c r="G47" s="120"/>
      <c r="H47" s="120"/>
      <c r="I47" s="120"/>
      <c r="J47" s="120"/>
      <c r="K47" s="120"/>
      <c r="L47" s="120"/>
      <c r="M47" s="120"/>
      <c r="N47" s="120"/>
      <c r="O47" s="120"/>
      <c r="P47" s="121"/>
      <c r="Q47" s="120"/>
      <c r="R47" s="120"/>
      <c r="S47" s="120"/>
      <c r="T47" s="120"/>
      <c r="U47" s="120"/>
      <c r="V47" s="120"/>
      <c r="W47" s="120"/>
      <c r="X47" s="120"/>
      <c r="Y47" s="120"/>
      <c r="Z47" s="120"/>
      <c r="AA47" s="120"/>
      <c r="AB47" s="120"/>
    </row>
    <row r="48" spans="1: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formatRows="0" insertRows="0" deleteRows="0" sort="0" autoFilter="0"/>
  <autoFilter ref="A4:Z9">
    <filterColumn colId="12" showButton="0"/>
    <filterColumn colId="14" showButton="0"/>
    <filterColumn colId="16" showButton="0"/>
    <filterColumn colId="18" showButton="0"/>
    <sortState ref="A5:Y45">
      <sortCondition ref="A4:A9"/>
    </sortState>
  </autoFilter>
  <mergeCells count="6">
    <mergeCell ref="L4:M4"/>
    <mergeCell ref="N4:V4"/>
    <mergeCell ref="B2:AA2"/>
    <mergeCell ref="B3:E3"/>
    <mergeCell ref="F3:W3"/>
    <mergeCell ref="X3:AA3"/>
  </mergeCells>
  <conditionalFormatting sqref="W6 W11">
    <cfRule type="cellIs" dxfId="55" priority="1" operator="between">
      <formula>12</formula>
      <formula>16</formula>
    </cfRule>
  </conditionalFormatting>
  <conditionalFormatting sqref="W6 W11">
    <cfRule type="cellIs" dxfId="54" priority="2" operator="between">
      <formula>8</formula>
      <formula>11.99</formula>
    </cfRule>
  </conditionalFormatting>
  <conditionalFormatting sqref="W6 W11">
    <cfRule type="cellIs" dxfId="53" priority="3" operator="between">
      <formula>4</formula>
      <formula>7.99</formula>
    </cfRule>
  </conditionalFormatting>
  <conditionalFormatting sqref="W6 W11">
    <cfRule type="cellIs" dxfId="52" priority="4" operator="between">
      <formula>0</formula>
      <formula>3.99</formula>
    </cfRule>
  </conditionalFormatting>
  <conditionalFormatting sqref="W7 W12">
    <cfRule type="cellIs" dxfId="51" priority="5" operator="between">
      <formula>12</formula>
      <formula>16</formula>
    </cfRule>
  </conditionalFormatting>
  <conditionalFormatting sqref="W7 W12">
    <cfRule type="cellIs" dxfId="50" priority="6" operator="between">
      <formula>8</formula>
      <formula>11.99</formula>
    </cfRule>
  </conditionalFormatting>
  <conditionalFormatting sqref="W7 W12">
    <cfRule type="cellIs" dxfId="49" priority="7" operator="between">
      <formula>4</formula>
      <formula>7.99</formula>
    </cfRule>
  </conditionalFormatting>
  <conditionalFormatting sqref="W7 W12">
    <cfRule type="cellIs" dxfId="48" priority="8" operator="between">
      <formula>0</formula>
      <formula>3.99</formula>
    </cfRule>
  </conditionalFormatting>
  <conditionalFormatting sqref="W13">
    <cfRule type="cellIs" dxfId="47" priority="9" operator="between">
      <formula>12</formula>
      <formula>16</formula>
    </cfRule>
  </conditionalFormatting>
  <conditionalFormatting sqref="W13">
    <cfRule type="cellIs" dxfId="46" priority="10" operator="between">
      <formula>8</formula>
      <formula>11.99</formula>
    </cfRule>
  </conditionalFormatting>
  <conditionalFormatting sqref="W13">
    <cfRule type="cellIs" dxfId="45" priority="11" operator="between">
      <formula>4</formula>
      <formula>7.99</formula>
    </cfRule>
  </conditionalFormatting>
  <conditionalFormatting sqref="W13">
    <cfRule type="cellIs" dxfId="44" priority="12" operator="between">
      <formula>0</formula>
      <formula>3.99</formula>
    </cfRule>
  </conditionalFormatting>
  <conditionalFormatting sqref="W9 W14">
    <cfRule type="cellIs" dxfId="43" priority="13" operator="between">
      <formula>12</formula>
      <formula>16</formula>
    </cfRule>
  </conditionalFormatting>
  <conditionalFormatting sqref="W9 W14">
    <cfRule type="cellIs" dxfId="42" priority="14" operator="between">
      <formula>8</formula>
      <formula>11.99</formula>
    </cfRule>
  </conditionalFormatting>
  <conditionalFormatting sqref="W9 W14">
    <cfRule type="cellIs" dxfId="41" priority="15" operator="between">
      <formula>4</formula>
      <formula>7.99</formula>
    </cfRule>
  </conditionalFormatting>
  <conditionalFormatting sqref="W9 W14">
    <cfRule type="cellIs" dxfId="40" priority="16" operator="between">
      <formula>0</formula>
      <formula>3.99</formula>
    </cfRule>
  </conditionalFormatting>
  <conditionalFormatting sqref="W10 W15">
    <cfRule type="cellIs" dxfId="39" priority="17" operator="between">
      <formula>12</formula>
      <formula>16</formula>
    </cfRule>
  </conditionalFormatting>
  <conditionalFormatting sqref="W10 W15">
    <cfRule type="cellIs" dxfId="38" priority="18" operator="between">
      <formula>8</formula>
      <formula>11.99</formula>
    </cfRule>
  </conditionalFormatting>
  <conditionalFormatting sqref="W10 W15">
    <cfRule type="cellIs" dxfId="37" priority="19" operator="between">
      <formula>4</formula>
      <formula>7.99</formula>
    </cfRule>
  </conditionalFormatting>
  <conditionalFormatting sqref="W10 W15">
    <cfRule type="cellIs" dxfId="36" priority="20" operator="between">
      <formula>0</formula>
      <formula>3.99</formula>
    </cfRule>
  </conditionalFormatting>
  <conditionalFormatting sqref="W8">
    <cfRule type="cellIs" dxfId="35" priority="21" operator="between">
      <formula>12</formula>
      <formula>16</formula>
    </cfRule>
  </conditionalFormatting>
  <conditionalFormatting sqref="W8">
    <cfRule type="cellIs" dxfId="34" priority="22" operator="between">
      <formula>8</formula>
      <formula>11.99</formula>
    </cfRule>
  </conditionalFormatting>
  <conditionalFormatting sqref="W8">
    <cfRule type="cellIs" dxfId="33" priority="23" operator="between">
      <formula>4</formula>
      <formula>7.99</formula>
    </cfRule>
  </conditionalFormatting>
  <conditionalFormatting sqref="W8">
    <cfRule type="cellIs" dxfId="32" priority="24" operator="between">
      <formula>0</formula>
      <formula>3.99</formula>
    </cfRule>
  </conditionalFormatting>
  <conditionalFormatting sqref="W16">
    <cfRule type="cellIs" dxfId="31" priority="25" operator="between">
      <formula>12</formula>
      <formula>16</formula>
    </cfRule>
  </conditionalFormatting>
  <conditionalFormatting sqref="W16">
    <cfRule type="cellIs" dxfId="30" priority="26" operator="between">
      <formula>8</formula>
      <formula>11.99</formula>
    </cfRule>
  </conditionalFormatting>
  <conditionalFormatting sqref="W16">
    <cfRule type="cellIs" dxfId="29" priority="27" operator="between">
      <formula>4</formula>
      <formula>7.99</formula>
    </cfRule>
  </conditionalFormatting>
  <conditionalFormatting sqref="W16">
    <cfRule type="cellIs" dxfId="28" priority="28" operator="between">
      <formula>0</formula>
      <formula>3.99</formula>
    </cfRule>
  </conditionalFormatting>
  <conditionalFormatting sqref="W17 W20 W23 W26 W29 W31 W33 W35 W37 W39 W41 W43 W45">
    <cfRule type="cellIs" dxfId="27" priority="29" operator="between">
      <formula>12</formula>
      <formula>16</formula>
    </cfRule>
  </conditionalFormatting>
  <conditionalFormatting sqref="W17 W20 W23 W26 W29 W31 W33 W35 W37 W39 W41 W43 W45">
    <cfRule type="cellIs" dxfId="26" priority="30" operator="between">
      <formula>8</formula>
      <formula>11.99</formula>
    </cfRule>
  </conditionalFormatting>
  <conditionalFormatting sqref="W17 W20 W23 W26 W29 W31 W33 W35 W37 W39 W41 W43 W45">
    <cfRule type="cellIs" dxfId="25" priority="31" operator="between">
      <formula>4</formula>
      <formula>7.99</formula>
    </cfRule>
  </conditionalFormatting>
  <conditionalFormatting sqref="W17 W20 W23 W26 W29 W31 W33 W35 W37 W39 W41 W43 W45">
    <cfRule type="cellIs" dxfId="24" priority="32" operator="between">
      <formula>0</formula>
      <formula>3.99</formula>
    </cfRule>
  </conditionalFormatting>
  <conditionalFormatting sqref="W18 W21 W24 W27 W30 W32 W34 W36 W38 W40 W42 W44 W46">
    <cfRule type="cellIs" dxfId="23" priority="33" operator="between">
      <formula>12</formula>
      <formula>16</formula>
    </cfRule>
  </conditionalFormatting>
  <conditionalFormatting sqref="W18 W21 W24 W27 W30 W32 W34 W36 W38 W40 W42 W44 W46">
    <cfRule type="cellIs" dxfId="22" priority="34" operator="between">
      <formula>8</formula>
      <formula>11.99</formula>
    </cfRule>
  </conditionalFormatting>
  <conditionalFormatting sqref="W18 W21 W24 W27 W30 W32 W34 W36 W38 W40 W42 W44 W46">
    <cfRule type="cellIs" dxfId="21" priority="35" operator="between">
      <formula>4</formula>
      <formula>7.99</formula>
    </cfRule>
  </conditionalFormatting>
  <conditionalFormatting sqref="W18 W21 W24 W27 W30 W32 W34 W36 W38 W40 W42 W44 W46">
    <cfRule type="cellIs" dxfId="20" priority="36" operator="between">
      <formula>0</formula>
      <formula>3.99</formula>
    </cfRule>
  </conditionalFormatting>
  <conditionalFormatting sqref="W19 W22 W25 W28">
    <cfRule type="cellIs" dxfId="19" priority="37" operator="between">
      <formula>12</formula>
      <formula>16</formula>
    </cfRule>
  </conditionalFormatting>
  <conditionalFormatting sqref="W19 W22 W25 W28">
    <cfRule type="cellIs" dxfId="18" priority="38" operator="between">
      <formula>8</formula>
      <formula>11.99</formula>
    </cfRule>
  </conditionalFormatting>
  <conditionalFormatting sqref="W19 W22 W25 W28">
    <cfRule type="cellIs" dxfId="17" priority="39" operator="between">
      <formula>4</formula>
      <formula>7.99</formula>
    </cfRule>
  </conditionalFormatting>
  <conditionalFormatting sqref="W19 W22 W25 W28">
    <cfRule type="cellIs" dxfId="16" priority="40" operator="between">
      <formula>0</formula>
      <formula>3.99</formula>
    </cfRule>
  </conditionalFormatting>
  <conditionalFormatting sqref="I6">
    <cfRule type="expression" dxfId="15" priority="41">
      <formula>OR(I6="4-Alto",I6="4-Alto")</formula>
    </cfRule>
  </conditionalFormatting>
  <conditionalFormatting sqref="I6">
    <cfRule type="expression" dxfId="14" priority="42">
      <formula>OR(I6="3-Médio",I6="3-Médio")</formula>
    </cfRule>
  </conditionalFormatting>
  <conditionalFormatting sqref="I6">
    <cfRule type="expression" dxfId="13" priority="43">
      <formula>OR(I6="2-Baixo",I6="2-Baixo")</formula>
    </cfRule>
  </conditionalFormatting>
  <conditionalFormatting sqref="I6">
    <cfRule type="expression" dxfId="12" priority="44">
      <formula>OR(I6="1-Muito baixo",I6="1-Muito baixo")</formula>
    </cfRule>
  </conditionalFormatting>
  <conditionalFormatting sqref="I7">
    <cfRule type="expression" dxfId="11" priority="45">
      <formula>OR(I7="4-Alto",I7="4-Alto")</formula>
    </cfRule>
  </conditionalFormatting>
  <conditionalFormatting sqref="I7">
    <cfRule type="expression" dxfId="10" priority="46">
      <formula>OR(I7="3-Médio",I7="3-Médio")</formula>
    </cfRule>
  </conditionalFormatting>
  <conditionalFormatting sqref="I7">
    <cfRule type="expression" dxfId="9" priority="47">
      <formula>OR(I7="2-Baixo",I7="2-Baixo")</formula>
    </cfRule>
  </conditionalFormatting>
  <conditionalFormatting sqref="I7">
    <cfRule type="expression" dxfId="8" priority="48">
      <formula>OR(I7="1-Muito baixo",I7="1-Muito baixo")</formula>
    </cfRule>
  </conditionalFormatting>
  <conditionalFormatting sqref="I8:I46">
    <cfRule type="expression" dxfId="7" priority="49">
      <formula>OR(I8="4-Alto",I8="4-Alto")</formula>
    </cfRule>
  </conditionalFormatting>
  <conditionalFormatting sqref="I8:I46">
    <cfRule type="expression" dxfId="6" priority="50">
      <formula>OR(I8="3-Médio",I8="3-Médio")</formula>
    </cfRule>
  </conditionalFormatting>
  <conditionalFormatting sqref="I8:I46">
    <cfRule type="expression" dxfId="5" priority="51">
      <formula>OR(I8="2-Baixo",I8="2-Baixo")</formula>
    </cfRule>
  </conditionalFormatting>
  <conditionalFormatting sqref="I8:I46">
    <cfRule type="expression" dxfId="4" priority="52">
      <formula>OR(I8="1-Muito baixo",I8="1-Muito baixo")</formula>
    </cfRule>
  </conditionalFormatting>
  <conditionalFormatting sqref="H6:H46">
    <cfRule type="expression" dxfId="3" priority="53">
      <formula>OR(H6="4-Alto",H6="4-Alto")</formula>
    </cfRule>
  </conditionalFormatting>
  <conditionalFormatting sqref="H6:H46">
    <cfRule type="expression" dxfId="2" priority="54">
      <formula>OR(H6="3-Médio",H6="3-Médio")</formula>
    </cfRule>
  </conditionalFormatting>
  <conditionalFormatting sqref="H6:H46">
    <cfRule type="expression" dxfId="1" priority="55">
      <formula>OR(H6="2-Baixo",H6="2-Baixo")</formula>
    </cfRule>
  </conditionalFormatting>
  <conditionalFormatting sqref="H6:H46">
    <cfRule type="expression" dxfId="0" priority="56">
      <formula>OR(H6="1-Muito baixo",H6="1-Muito baixo")</formula>
    </cfRule>
  </conditionalFormatting>
  <dataValidations count="4">
    <dataValidation type="list" allowBlank="1" showErrorMessage="1" sqref="L6:L19 F6:F46">
      <formula1>"Muito baixa,Baixa,Média,Alta"</formula1>
    </dataValidation>
    <dataValidation type="list" allowBlank="1" showErrorMessage="1" sqref="Y6:Y19">
      <formula1>"Evitar,Transferir,Mitigar,Aceitar"</formula1>
    </dataValidation>
    <dataValidation type="list" allowBlank="1" showErrorMessage="1" sqref="T6:T46">
      <formula1>"Muito baixo,Baixo,Médio,Alto,Não aplicável"</formula1>
    </dataValidation>
    <dataValidation type="list" allowBlank="1" showErrorMessage="1" sqref="N6:N19 G6:G46 P6:P46 R6:R46">
      <formula1>"Muito baixo,Baixo,Médio,Alto"</formula1>
    </dataValidation>
  </dataValidations>
  <printOptions horizontalCentered="1"/>
  <pageMargins left="0.23622047244094491" right="0.23622047244094491" top="0.74803149606299213" bottom="0.74803149606299213" header="0.31496062992125984" footer="0.31496062992125984"/>
  <pageSetup paperSize="9" scale="7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83" t="s">
        <v>1</v>
      </c>
      <c r="B1" s="183"/>
      <c r="C1" s="183"/>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election activeCell="B3" sqref="B3"/>
    </sheetView>
  </sheetViews>
  <sheetFormatPr defaultRowHeight="15.75"/>
  <cols>
    <col min="1" max="2" width="23.7109375" style="8" bestFit="1" customWidth="1"/>
    <col min="3" max="3" width="14.42578125" style="8" bestFit="1" customWidth="1"/>
    <col min="4" max="4" width="14.28515625" style="8" bestFit="1" customWidth="1"/>
    <col min="5" max="9" width="11.140625" style="8" customWidth="1"/>
    <col min="10" max="10" width="12" style="8" bestFit="1" customWidth="1"/>
    <col min="11" max="19" width="11.140625" style="8" customWidth="1"/>
  </cols>
  <sheetData>
    <row r="2" spans="1:19" ht="47.25">
      <c r="A2" s="9" t="s">
        <v>60</v>
      </c>
      <c r="B2" s="9" t="s">
        <v>61</v>
      </c>
      <c r="C2" s="9" t="s">
        <v>58</v>
      </c>
      <c r="D2" s="9" t="s">
        <v>62</v>
      </c>
      <c r="E2" s="184" t="s">
        <v>35</v>
      </c>
      <c r="F2" s="185"/>
      <c r="G2" s="10"/>
      <c r="I2" s="186" t="s">
        <v>37</v>
      </c>
      <c r="J2" s="186"/>
      <c r="M2" s="186" t="s">
        <v>35</v>
      </c>
      <c r="N2" s="186"/>
      <c r="O2" s="186"/>
      <c r="P2" s="186"/>
      <c r="Q2" s="186"/>
      <c r="R2" s="186"/>
      <c r="S2" s="186"/>
    </row>
    <row r="3" spans="1:19">
      <c r="A3" s="11">
        <f>SUM('STATUS REPORT'!M19:M991)/SUM('STATUS REPORT'!L19:L991)</f>
        <v>0.12927400468384076</v>
      </c>
      <c r="B3" s="11">
        <f ca="1">SUM('STATUS REPORT'!N19:N991)/SUM('STATUS REPORT'!L19:L991)</f>
        <v>0.12700936768149884</v>
      </c>
      <c r="C3" s="11" t="e">
        <f>(('STATUS REPORT'!#REF!*#REF!)+(#REF!*#REF!)+('STATUS REPORT'!#REF!*#REF!)+('STATUS REPORT'!#REF!*#REF!)+('STATUS REPORT'!#REF!*#REF!)+('STATUS REPORT'!#REF!*#REF!)+('STATUS REPORT'!#REF!*#REF!)+('STATUS REPORT'!#REF!*#REF!)+('STATUS REPORT'!#REF!*#REF!)+('STATUS REPORT'!#REF!*#REF!)+('STATUS REPORT'!#REF!*#REF!)+('STATUS REPORT'!#REF!*#REF!)+('STATUS REPORT'!#REF!*#REF!)+('STATUS REPORT'!#REF!*#REF!)+('STATUS REPORT'!#REF!*#REF!)+('STATUS REPORT'!#REF!*#REF!)+('STATUS REPORT'!#REF!*#REF!)+('STATUS REPORT'!#REF!*#REF!)+('STATUS REPORT'!#REF!*#REF!)+('STATUS REPORT'!#REF!*#REF!)+('STATUS REPORT'!#REF!*#REF!)+('STATUS REPORT'!#REF!*#REF!))/#REF!</f>
        <v>#REF!</v>
      </c>
      <c r="D3" s="11">
        <f ca="1">1-B3</f>
        <v>0.87299063231850116</v>
      </c>
      <c r="E3" s="12" t="s">
        <v>51</v>
      </c>
      <c r="F3" s="13">
        <v>0.5</v>
      </c>
      <c r="G3" s="14">
        <f>F3-0.99%</f>
        <v>0.49009999999999998</v>
      </c>
      <c r="I3" s="12" t="s">
        <v>38</v>
      </c>
      <c r="J3" s="15">
        <f ca="1">P4*100</f>
        <v>98.248188405797094</v>
      </c>
      <c r="K3" s="13">
        <f ca="1">J3/100</f>
        <v>0.98248188405797099</v>
      </c>
      <c r="M3" s="16" t="s">
        <v>23</v>
      </c>
      <c r="N3" s="12"/>
      <c r="O3" s="16" t="s">
        <v>27</v>
      </c>
      <c r="P3" s="12"/>
      <c r="Q3" s="16" t="s">
        <v>29</v>
      </c>
      <c r="R3" s="17" t="s">
        <v>31</v>
      </c>
      <c r="S3" s="17" t="s">
        <v>32</v>
      </c>
    </row>
    <row r="4" spans="1:19">
      <c r="E4" s="12" t="s">
        <v>52</v>
      </c>
      <c r="F4" s="13">
        <v>0.4</v>
      </c>
      <c r="G4" s="13">
        <f>F3+F4</f>
        <v>0.9</v>
      </c>
      <c r="I4" s="12" t="s">
        <v>39</v>
      </c>
      <c r="J4" s="18">
        <v>2.5</v>
      </c>
      <c r="M4" s="19" t="s">
        <v>24</v>
      </c>
      <c r="N4" s="20">
        <f>69.99/100</f>
        <v>0.69989999999999997</v>
      </c>
      <c r="O4" s="19" t="s">
        <v>28</v>
      </c>
      <c r="P4" s="21">
        <f ca="1">'STATUS REPORT'!H9/'STATUS REPORT'!G9</f>
        <v>0.98248188405797099</v>
      </c>
      <c r="Q4" s="19" t="s">
        <v>30</v>
      </c>
      <c r="R4" s="22">
        <v>0</v>
      </c>
      <c r="S4" s="23">
        <v>0</v>
      </c>
    </row>
    <row r="5" spans="1:19">
      <c r="E5" s="12" t="s">
        <v>53</v>
      </c>
      <c r="F5" s="24">
        <v>0.1</v>
      </c>
      <c r="G5" s="25"/>
      <c r="I5" s="12" t="s">
        <v>40</v>
      </c>
      <c r="J5" s="18">
        <f ca="1">200-(J3+J4)</f>
        <v>99.251811594202906</v>
      </c>
      <c r="M5" s="19" t="s">
        <v>25</v>
      </c>
      <c r="N5" s="20">
        <f>20/100</f>
        <v>0.2</v>
      </c>
      <c r="O5" s="26"/>
      <c r="P5" s="26"/>
      <c r="Q5" s="19" t="s">
        <v>33</v>
      </c>
      <c r="R5" s="27">
        <f ca="1">-COS(PI()*P4/N7)+1+COS(PI()*P4/N7)</f>
        <v>1</v>
      </c>
      <c r="S5" s="27">
        <f ca="1">SIN(PI()*P4/N7)+P4-SIN(PI()*P4/N7)</f>
        <v>0.98248188405797099</v>
      </c>
    </row>
    <row r="6" spans="1:19">
      <c r="E6" s="12" t="s">
        <v>36</v>
      </c>
      <c r="F6" s="28">
        <v>1</v>
      </c>
      <c r="G6" s="29"/>
      <c r="M6" s="19" t="s">
        <v>26</v>
      </c>
      <c r="N6" s="20">
        <f>(1-(N4+N5))/1</f>
        <v>0.10010000000000008</v>
      </c>
      <c r="O6" s="26"/>
      <c r="P6" s="26"/>
      <c r="Q6" s="26"/>
      <c r="R6" s="26"/>
      <c r="S6" s="26"/>
    </row>
    <row r="7" spans="1:19">
      <c r="M7" s="26"/>
      <c r="N7" s="20">
        <f>SUM(N4:N6)</f>
        <v>1</v>
      </c>
      <c r="O7" s="26"/>
      <c r="P7" s="26"/>
      <c r="Q7" s="26"/>
      <c r="R7" s="26"/>
      <c r="S7" s="26"/>
    </row>
    <row r="8" spans="1:19">
      <c r="M8" s="26"/>
      <c r="N8" s="30"/>
      <c r="O8" s="26"/>
      <c r="P8" s="26"/>
      <c r="Q8" s="26"/>
      <c r="R8" s="26"/>
      <c r="S8" s="26"/>
    </row>
    <row r="14" spans="1:19">
      <c r="A14" s="26"/>
      <c r="B14" s="26"/>
      <c r="C14" s="26"/>
      <c r="D14" s="26"/>
      <c r="E14" s="26"/>
      <c r="F14" s="26"/>
      <c r="G14" s="26"/>
      <c r="H14" s="26"/>
      <c r="I14" s="26"/>
      <c r="J14" s="26"/>
      <c r="K14" s="26"/>
      <c r="L14" s="26"/>
      <c r="M14" s="26"/>
      <c r="N14" s="26"/>
      <c r="O14" s="26"/>
      <c r="P14" s="26"/>
      <c r="Q14" s="26"/>
      <c r="R14" s="26"/>
      <c r="S14" s="26"/>
    </row>
    <row r="15" spans="1:19">
      <c r="A15" s="26"/>
      <c r="B15" s="26"/>
      <c r="C15" s="26"/>
      <c r="D15" s="26"/>
      <c r="E15" s="26"/>
      <c r="F15" s="26"/>
      <c r="G15" s="26"/>
      <c r="H15" s="26"/>
      <c r="I15" s="26"/>
      <c r="J15" s="26"/>
      <c r="K15" s="26"/>
      <c r="L15" s="26"/>
      <c r="M15" s="26"/>
      <c r="N15" s="26"/>
      <c r="O15" s="26"/>
      <c r="P15" s="26"/>
      <c r="Q15" s="26"/>
      <c r="R15" s="26"/>
      <c r="S15" s="26"/>
    </row>
    <row r="16" spans="1:19">
      <c r="A16" s="26"/>
      <c r="B16" s="26"/>
      <c r="C16" s="26"/>
      <c r="D16" s="26"/>
      <c r="E16" s="26"/>
      <c r="F16" s="26"/>
      <c r="G16" s="26"/>
      <c r="H16" s="26"/>
      <c r="I16" s="26"/>
      <c r="J16" s="26"/>
      <c r="K16" s="26"/>
      <c r="L16" s="26"/>
      <c r="M16" s="26"/>
      <c r="N16" s="26"/>
      <c r="O16" s="26"/>
      <c r="P16" s="26"/>
      <c r="Q16" s="26"/>
      <c r="R16" s="26"/>
      <c r="S16" s="26"/>
    </row>
    <row r="17" spans="1:19">
      <c r="A17" s="26"/>
      <c r="B17" s="26"/>
      <c r="C17" s="26"/>
      <c r="D17" s="26"/>
      <c r="E17" s="26"/>
      <c r="F17" s="26"/>
      <c r="G17" s="26"/>
      <c r="H17" s="26"/>
      <c r="I17" s="26"/>
      <c r="J17" s="26"/>
      <c r="K17" s="26"/>
      <c r="L17" s="26"/>
      <c r="M17" s="26"/>
      <c r="N17" s="26"/>
      <c r="O17" s="26"/>
      <c r="P17" s="26"/>
      <c r="Q17" s="26"/>
      <c r="R17" s="26"/>
      <c r="S17" s="26"/>
    </row>
    <row r="18" spans="1:19">
      <c r="A18" s="26"/>
      <c r="B18" s="26"/>
      <c r="C18" s="26"/>
      <c r="D18" s="26"/>
      <c r="E18" s="26"/>
      <c r="F18" s="26"/>
      <c r="G18" s="26"/>
      <c r="H18" s="26"/>
      <c r="I18" s="26"/>
      <c r="J18" s="26"/>
      <c r="K18" s="26"/>
      <c r="L18" s="26"/>
      <c r="M18" s="26"/>
      <c r="N18" s="26"/>
      <c r="O18" s="26"/>
      <c r="P18" s="26"/>
      <c r="Q18" s="26"/>
      <c r="R18" s="26"/>
      <c r="S18" s="26"/>
    </row>
    <row r="19" spans="1:19">
      <c r="A19" s="26"/>
      <c r="B19" s="26"/>
      <c r="C19" s="26"/>
      <c r="D19" s="26"/>
      <c r="E19" s="26"/>
      <c r="F19" s="26"/>
      <c r="G19" s="26"/>
      <c r="H19" s="26"/>
      <c r="I19" s="26"/>
      <c r="J19" s="26"/>
      <c r="K19" s="26"/>
      <c r="L19" s="26"/>
      <c r="M19" s="26"/>
      <c r="N19" s="26"/>
      <c r="O19" s="26"/>
      <c r="P19" s="26"/>
      <c r="Q19" s="26"/>
      <c r="R19" s="26"/>
      <c r="S19" s="26"/>
    </row>
    <row r="20" spans="1:19">
      <c r="A20" s="26"/>
      <c r="B20" s="26"/>
      <c r="C20" s="26"/>
      <c r="D20" s="26"/>
      <c r="E20" s="26"/>
      <c r="F20" s="26"/>
      <c r="G20" s="26"/>
      <c r="H20" s="26"/>
      <c r="I20" s="26"/>
      <c r="J20" s="26"/>
      <c r="K20" s="26"/>
      <c r="L20" s="26"/>
      <c r="M20" s="26"/>
      <c r="N20" s="26"/>
      <c r="O20" s="26"/>
      <c r="P20" s="26"/>
      <c r="Q20" s="26"/>
      <c r="R20" s="26"/>
      <c r="S20" s="26"/>
    </row>
    <row r="21" spans="1:19">
      <c r="A21" s="26"/>
      <c r="B21" s="26"/>
      <c r="C21" s="26"/>
      <c r="D21" s="26"/>
      <c r="E21" s="26"/>
      <c r="F21" s="26"/>
      <c r="G21" s="26"/>
      <c r="H21" s="26"/>
      <c r="I21" s="26"/>
      <c r="J21" s="26"/>
      <c r="K21" s="26"/>
      <c r="L21" s="26"/>
      <c r="M21" s="26"/>
      <c r="N21" s="26"/>
      <c r="O21" s="26"/>
      <c r="P21" s="26"/>
      <c r="Q21" s="26"/>
      <c r="R21" s="26"/>
      <c r="S21" s="26"/>
    </row>
    <row r="22" spans="1:19">
      <c r="A22" s="26"/>
      <c r="B22" s="26"/>
      <c r="C22" s="26"/>
      <c r="D22" s="26"/>
    </row>
    <row r="25" spans="1:19">
      <c r="A25" s="31"/>
      <c r="B25" s="31"/>
      <c r="C25" s="31"/>
      <c r="D25" s="31"/>
    </row>
  </sheetData>
  <mergeCells count="3">
    <mergeCell ref="E2:F2"/>
    <mergeCell ref="I2:J2"/>
    <mergeCell ref="M2:S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STATUS REPORT</vt:lpstr>
      <vt:lpstr>CONTROLE DE RISCOS</vt:lpstr>
      <vt:lpstr>Feriados</vt:lpstr>
      <vt:lpstr>Base dados pizza</vt:lpstr>
      <vt:lpstr>'CONTROLE DE RISCOS'!Area_de_impressao</vt:lpstr>
      <vt:lpstr>'STATUS REPORT'!Area_de_impressao</vt:lpstr>
    </vt:vector>
  </TitlesOfParts>
  <Company>INPI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Davison Rego Menezes</cp:lastModifiedBy>
  <cp:lastPrinted>2019-09-05T15:40:45Z</cp:lastPrinted>
  <dcterms:created xsi:type="dcterms:W3CDTF">2017-11-30T17:18:01Z</dcterms:created>
  <dcterms:modified xsi:type="dcterms:W3CDTF">2019-11-05T17:31:32Z</dcterms:modified>
</cp:coreProperties>
</file>